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amp64\www\max-secure-fp-website\project_related_data\Service Page Content\"/>
    </mc:Choice>
  </mc:AlternateContent>
  <bookViews>
    <workbookView xWindow="-105" yWindow="-105" windowWidth="23250" windowHeight="12570" activeTab="1"/>
  </bookViews>
  <sheets>
    <sheet name="Debt" sheetId="1" r:id="rId1"/>
    <sheet name="Equity" sheetId="2" r:id="rId2"/>
  </sheets>
  <definedNames>
    <definedName name="CII_Table">Debt!$L$8:$M$32</definedName>
    <definedName name="Tax_Rates">Debt!$H$8:$J$9</definedName>
  </definedNames>
  <calcPr calcId="191029"/>
</workbook>
</file>

<file path=xl/calcChain.xml><?xml version="1.0" encoding="utf-8"?>
<calcChain xmlns="http://schemas.openxmlformats.org/spreadsheetml/2006/main">
  <c r="B22" i="2" l="1"/>
  <c r="A25" i="2" s="1"/>
  <c r="B19" i="2"/>
  <c r="B23" i="2" s="1"/>
  <c r="B25" i="2" s="1"/>
  <c r="B17" i="2"/>
  <c r="B13" i="2"/>
  <c r="B10" i="2"/>
  <c r="C12" i="1" l="1"/>
  <c r="C15" i="1" l="1"/>
  <c r="I13" i="1"/>
  <c r="C17" i="1" l="1"/>
  <c r="B16" i="1" l="1"/>
  <c r="I12" i="1"/>
  <c r="C13" i="1" s="1"/>
  <c r="B14" i="1"/>
  <c r="C14" i="1" l="1"/>
  <c r="C16" i="1" s="1"/>
  <c r="C20" i="1" s="1"/>
  <c r="C18" i="1" l="1"/>
</calcChain>
</file>

<file path=xl/comments1.xml><?xml version="1.0" encoding="utf-8"?>
<comments xmlns="http://schemas.openxmlformats.org/spreadsheetml/2006/main">
  <authors>
    <author>Tivesh Shah</author>
  </authors>
  <commentList>
    <comment ref="I8" authorId="0" shapeId="0">
      <text>
        <r>
          <rPr>
            <sz val="8"/>
            <color indexed="81"/>
            <rFont val="Tahoma"/>
            <family val="2"/>
          </rPr>
          <t xml:space="preserve">Choose the Tax Rate, as per the Tax Slab </t>
        </r>
      </text>
    </comment>
    <comment ref="I9" authorId="0" shapeId="0">
      <text>
        <r>
          <rPr>
            <sz val="8"/>
            <color indexed="81"/>
            <rFont val="Tahoma"/>
            <family val="2"/>
          </rPr>
          <t xml:space="preserve">Choose the Tax Rate, as per the Tax Slab </t>
        </r>
      </text>
    </comment>
  </commentList>
</comments>
</file>

<file path=xl/sharedStrings.xml><?xml version="1.0" encoding="utf-8"?>
<sst xmlns="http://schemas.openxmlformats.org/spreadsheetml/2006/main" count="75" uniqueCount="64">
  <si>
    <t>Asset Classes</t>
  </si>
  <si>
    <t>CII values</t>
  </si>
  <si>
    <t>Cost of Purchase</t>
  </si>
  <si>
    <t>choose from the dropdown list</t>
  </si>
  <si>
    <t>F.Y. of Purchase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</si>
  <si>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</si>
  <si>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</si>
  <si>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</si>
  <si>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</si>
  <si>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</si>
  <si>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</si>
  <si>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</si>
  <si>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</si>
  <si>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</si>
  <si>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</si>
  <si>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</si>
  <si>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</si>
  <si>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</si>
  <si>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</si>
  <si>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</si>
  <si>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</si>
  <si>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</si>
  <si>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Sale Value of Asset</t>
  </si>
  <si>
    <t>F.Y. of Sale</t>
  </si>
  <si>
    <t>Indexed Cost of Purchase</t>
  </si>
  <si>
    <t>Debt</t>
  </si>
  <si>
    <t>Property</t>
  </si>
  <si>
    <t>Short Term</t>
  </si>
  <si>
    <t>Long Term</t>
  </si>
  <si>
    <t>Tax Rate</t>
  </si>
  <si>
    <t>Actual Capital Gains</t>
  </si>
  <si>
    <t>Notes:</t>
  </si>
  <si>
    <t>You can update the future CII values for future years, as available.</t>
  </si>
  <si>
    <t>The calculations are based on the knowledge of the developer and maybe prone to errors. You are requested to verify the calculations at your end.</t>
  </si>
  <si>
    <t>The holding period is considered as rounded value of years and doesn’t consider fraction values.</t>
  </si>
  <si>
    <t>2018-19</t>
  </si>
  <si>
    <t>© Network FP Knowledge Solutions Pvt. Ltd. Only Network FP ProMembers are licensed to use this calculator.</t>
  </si>
  <si>
    <t>2019-20</t>
  </si>
  <si>
    <t>The Tax Rates are considered as per FY 2018-19.</t>
  </si>
  <si>
    <t>Effective Tax Paid %</t>
  </si>
  <si>
    <t>Holding Period of Asset (in years)</t>
  </si>
  <si>
    <t>Investible Amount available,
Post-Tax</t>
  </si>
  <si>
    <t>Please enter value only in the yellow cells</t>
  </si>
  <si>
    <t>Purchase date</t>
  </si>
  <si>
    <t>(Purchase date can be entered only up to 31.03.2018)</t>
  </si>
  <si>
    <t>Number of shares / MF units</t>
  </si>
  <si>
    <t>Total Purchase Price</t>
  </si>
  <si>
    <t>Total Fair Value</t>
  </si>
  <si>
    <t>Sale Date</t>
  </si>
  <si>
    <t>(Sale date should be 01.04.2018 and onwards)</t>
  </si>
  <si>
    <t>Total Sale Price</t>
  </si>
  <si>
    <t>Cost of Acquisition</t>
  </si>
  <si>
    <t>Capital Gain/Loss Date</t>
  </si>
  <si>
    <t>Capital Gain type</t>
  </si>
  <si>
    <t>(or Loss)</t>
  </si>
  <si>
    <t>Capital Gain/Loss</t>
  </si>
  <si>
    <t>Capital Gains Tax Calculator (for Equity Instruments)</t>
  </si>
  <si>
    <r>
      <t xml:space="preserve">Fair Value per share/unit as on </t>
    </r>
    <r>
      <rPr>
        <b/>
        <sz val="14"/>
        <color rgb="FFC00000"/>
        <rFont val="Calibri"/>
        <family val="2"/>
        <scheme val="minor"/>
      </rPr>
      <t>31.01.2018</t>
    </r>
  </si>
  <si>
    <t>Capital Gains Tax Calculator (for Debt Instruments)</t>
  </si>
  <si>
    <t>1) The calculations are based on the knowledge of the developer and maybe prone to errors. You are requested to verify the calculations at your end.</t>
  </si>
  <si>
    <t>2) The Tax Rates are considered as per Budget 2018 where LTCG on equity shares and equity mutual fund units have been made taxable including the Grandfathering clause.</t>
  </si>
  <si>
    <t>Purchase Price per share / NAV per unit (in Rs.)</t>
  </si>
  <si>
    <t>Selling Price per share / NAV per unit (in Rs.)</t>
  </si>
  <si>
    <t>2020-21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</si>
</sst>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₹&quot;\ #,##0;[Red]&quot;₹&quot;\ \-#,##0"/>
    <numFmt numFmtId="165" formatCode="&quot;₹&quot;\ #,##0.00;[Red]&quot;₹&quot;\ \-#,##0.00"/>
    <numFmt numFmtId="166" formatCode="&quot;₹&quot;\ #,##0"/>
    <numFmt numFmtId="167" formatCode="&quot;₹&quot;\ 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i/>
      <sz val="1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rgb="FFFF64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name val="Calibri"/>
      <family val="2"/>
      <scheme val="minor"/>
    </font>
    <font>
      <i/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4"/>
      <color rgb="FFFF6400"/>
      <name val="Calibri"/>
      <family val="2"/>
      <scheme val="minor"/>
    </font>
    <font>
      <b/>
      <sz val="16"/>
      <color rgb="FFFF64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64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hair">
        <color rgb="FFFF0000"/>
      </right>
      <top style="medium">
        <color indexed="64"/>
      </top>
      <bottom style="hair">
        <color rgb="FFFF0000"/>
      </bottom>
      <diagonal/>
    </border>
    <border>
      <left style="hair">
        <color rgb="FFFF0000"/>
      </left>
      <right style="medium">
        <color indexed="64"/>
      </right>
      <top style="medium">
        <color indexed="64"/>
      </top>
      <bottom style="hair">
        <color rgb="FFFF0000"/>
      </bottom>
      <diagonal/>
    </border>
    <border>
      <left style="medium">
        <color indexed="64"/>
      </left>
      <right style="hair">
        <color rgb="FFFF0000"/>
      </right>
      <top style="hair">
        <color rgb="FFFF0000"/>
      </top>
      <bottom style="hair">
        <color rgb="FFFF0000"/>
      </bottom>
      <diagonal/>
    </border>
    <border>
      <left style="hair">
        <color rgb="FFFF0000"/>
      </left>
      <right style="medium">
        <color indexed="64"/>
      </right>
      <top style="hair">
        <color rgb="FFFF0000"/>
      </top>
      <bottom style="hair">
        <color rgb="FFFF0000"/>
      </bottom>
      <diagonal/>
    </border>
    <border>
      <left style="medium">
        <color indexed="64"/>
      </left>
      <right style="hair">
        <color rgb="FFFF0000"/>
      </right>
      <top style="hair">
        <color rgb="FFFF0000"/>
      </top>
      <bottom style="medium">
        <color indexed="64"/>
      </bottom>
      <diagonal/>
    </border>
    <border>
      <left style="hair">
        <color rgb="FFFF0000"/>
      </left>
      <right style="medium">
        <color indexed="64"/>
      </right>
      <top style="hair">
        <color rgb="FFFF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rgb="FFFF0000"/>
      </left>
      <right style="hair">
        <color rgb="FFFF0000"/>
      </right>
      <top style="hair">
        <color rgb="FFFF0000"/>
      </top>
      <bottom style="hair">
        <color rgb="FFFF0000"/>
      </bottom>
      <diagonal/>
    </border>
    <border>
      <left style="hair">
        <color rgb="FFFF0000"/>
      </left>
      <right style="hair">
        <color rgb="FFFF0000"/>
      </right>
      <top style="hair">
        <color rgb="FFFF0000"/>
      </top>
      <bottom/>
      <diagonal/>
    </border>
    <border>
      <left style="hair">
        <color rgb="FFFF0000"/>
      </left>
      <right style="hair">
        <color rgb="FFFF0000"/>
      </right>
      <top style="medium">
        <color indexed="64"/>
      </top>
      <bottom style="medium">
        <color indexed="64"/>
      </bottom>
      <diagonal/>
    </border>
    <border>
      <left style="hair">
        <color rgb="FFFF0000"/>
      </left>
      <right style="hair">
        <color rgb="FFFF0000"/>
      </right>
      <top/>
      <bottom style="hair">
        <color rgb="FFFF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left" vertical="center" indent="1"/>
      <protection locked="0"/>
    </xf>
    <xf numFmtId="0" fontId="4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15" xfId="0" applyFont="1" applyBorder="1" applyAlignment="1" applyProtection="1">
      <alignment vertical="center"/>
      <protection locked="0"/>
    </xf>
    <xf numFmtId="0" fontId="6" fillId="2" borderId="16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8" fillId="4" borderId="1" xfId="0" applyFont="1" applyFill="1" applyBorder="1" applyAlignment="1" applyProtection="1">
      <alignment vertical="center"/>
      <protection locked="0"/>
    </xf>
    <xf numFmtId="0" fontId="9" fillId="3" borderId="9" xfId="0" applyFont="1" applyFill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vertical="center"/>
      <protection locked="0"/>
    </xf>
    <xf numFmtId="166" fontId="6" fillId="2" borderId="18" xfId="0" applyNumberFormat="1" applyFont="1" applyFill="1" applyBorder="1" applyAlignment="1" applyProtection="1">
      <alignment vertical="center"/>
      <protection locked="0"/>
    </xf>
    <xf numFmtId="0" fontId="9" fillId="3" borderId="12" xfId="0" applyFont="1" applyFill="1" applyBorder="1" applyAlignment="1" applyProtection="1">
      <alignment vertical="center"/>
      <protection locked="0"/>
    </xf>
    <xf numFmtId="10" fontId="6" fillId="2" borderId="10" xfId="0" applyNumberFormat="1" applyFont="1" applyFill="1" applyBorder="1" applyAlignment="1" applyProtection="1">
      <alignment horizontal="center" vertical="center"/>
      <protection locked="0"/>
    </xf>
    <xf numFmtId="10" fontId="6" fillId="0" borderId="3" xfId="0" applyNumberFormat="1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2" borderId="18" xfId="0" applyFont="1" applyFill="1" applyBorder="1" applyAlignment="1" applyProtection="1">
      <alignment horizontal="center" vertical="center"/>
      <protection locked="0"/>
    </xf>
    <xf numFmtId="0" fontId="9" fillId="3" borderId="13" xfId="0" applyFont="1" applyFill="1" applyBorder="1" applyAlignment="1" applyProtection="1">
      <alignment vertical="center"/>
      <protection locked="0"/>
    </xf>
    <xf numFmtId="10" fontId="6" fillId="2" borderId="11" xfId="0" applyNumberFormat="1" applyFont="1" applyFill="1" applyBorder="1" applyAlignment="1" applyProtection="1">
      <alignment horizontal="center" vertical="center"/>
      <protection locked="0"/>
    </xf>
    <xf numFmtId="10" fontId="6" fillId="0" borderId="4" xfId="0" applyNumberFormat="1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166" fontId="6" fillId="0" borderId="3" xfId="0" applyNumberFormat="1" applyFont="1" applyFill="1" applyBorder="1" applyAlignment="1" applyProtection="1">
      <alignment horizontal="center" vertical="center"/>
      <protection locked="0"/>
    </xf>
    <xf numFmtId="166" fontId="6" fillId="0" borderId="18" xfId="0" applyNumberFormat="1" applyFont="1" applyFill="1" applyBorder="1" applyAlignment="1" applyProtection="1">
      <alignment vertical="center"/>
      <protection locked="0"/>
    </xf>
    <xf numFmtId="166" fontId="6" fillId="0" borderId="4" xfId="0" applyNumberFormat="1" applyFont="1" applyFill="1" applyBorder="1" applyAlignment="1" applyProtection="1">
      <alignment horizontal="center" vertical="center"/>
      <protection locked="0"/>
    </xf>
    <xf numFmtId="10" fontId="6" fillId="0" borderId="18" xfId="1" quotePrefix="1" applyNumberFormat="1" applyFont="1" applyBorder="1" applyAlignment="1" applyProtection="1">
      <alignment vertical="center"/>
      <protection locked="0"/>
    </xf>
    <xf numFmtId="0" fontId="9" fillId="5" borderId="17" xfId="0" applyFont="1" applyFill="1" applyBorder="1" applyAlignment="1" applyProtection="1">
      <alignment horizontal="center" vertical="center"/>
      <protection locked="0"/>
    </xf>
    <xf numFmtId="166" fontId="9" fillId="5" borderId="18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Alignment="1" applyProtection="1">
      <alignment vertical="center"/>
      <protection locked="0"/>
    </xf>
    <xf numFmtId="166" fontId="6" fillId="0" borderId="18" xfId="0" applyNumberFormat="1" applyFont="1" applyBorder="1" applyAlignment="1" applyProtection="1">
      <alignment vertical="center"/>
      <protection locked="0"/>
    </xf>
    <xf numFmtId="10" fontId="9" fillId="5" borderId="18" xfId="1" quotePrefix="1" applyNumberFormat="1" applyFont="1" applyFill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left" vertical="center" indent="1"/>
      <protection locked="0"/>
    </xf>
    <xf numFmtId="0" fontId="12" fillId="0" borderId="0" xfId="0" applyFont="1" applyAlignment="1" applyProtection="1">
      <alignment vertical="center"/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6" fillId="0" borderId="0" xfId="0" applyFont="1" applyProtection="1">
      <protection locked="0"/>
    </xf>
    <xf numFmtId="0" fontId="6" fillId="0" borderId="24" xfId="0" applyFont="1" applyBorder="1" applyProtection="1">
      <protection locked="0"/>
    </xf>
    <xf numFmtId="14" fontId="6" fillId="2" borderId="24" xfId="0" applyNumberFormat="1" applyFont="1" applyFill="1" applyBorder="1" applyProtection="1">
      <protection locked="0"/>
    </xf>
    <xf numFmtId="0" fontId="14" fillId="0" borderId="0" xfId="0" applyFont="1" applyProtection="1">
      <protection locked="0"/>
    </xf>
    <xf numFmtId="14" fontId="6" fillId="0" borderId="0" xfId="0" applyNumberFormat="1" applyFont="1" applyProtection="1">
      <protection locked="0"/>
    </xf>
    <xf numFmtId="3" fontId="6" fillId="2" borderId="24" xfId="0" applyNumberFormat="1" applyFont="1" applyFill="1" applyBorder="1" applyProtection="1">
      <protection locked="0"/>
    </xf>
    <xf numFmtId="0" fontId="6" fillId="0" borderId="25" xfId="0" applyFont="1" applyBorder="1" applyProtection="1">
      <protection locked="0"/>
    </xf>
    <xf numFmtId="167" fontId="6" fillId="2" borderId="25" xfId="0" applyNumberFormat="1" applyFont="1" applyFill="1" applyBorder="1" applyProtection="1">
      <protection locked="0"/>
    </xf>
    <xf numFmtId="0" fontId="15" fillId="0" borderId="26" xfId="0" applyFont="1" applyFill="1" applyBorder="1" applyProtection="1">
      <protection locked="0"/>
    </xf>
    <xf numFmtId="166" fontId="15" fillId="0" borderId="26" xfId="0" applyNumberFormat="1" applyFont="1" applyFill="1" applyBorder="1" applyProtection="1">
      <protection locked="0"/>
    </xf>
    <xf numFmtId="0" fontId="6" fillId="0" borderId="0" xfId="0" applyFont="1" applyFill="1" applyProtection="1">
      <protection locked="0"/>
    </xf>
    <xf numFmtId="0" fontId="15" fillId="0" borderId="27" xfId="0" applyFont="1" applyFill="1" applyBorder="1" applyProtection="1">
      <protection locked="0"/>
    </xf>
    <xf numFmtId="166" fontId="15" fillId="0" borderId="27" xfId="0" applyNumberFormat="1" applyFont="1" applyFill="1" applyBorder="1" applyProtection="1">
      <protection locked="0"/>
    </xf>
    <xf numFmtId="0" fontId="15" fillId="0" borderId="26" xfId="0" applyFont="1" applyBorder="1" applyProtection="1">
      <protection locked="0"/>
    </xf>
    <xf numFmtId="0" fontId="15" fillId="0" borderId="27" xfId="0" applyFont="1" applyBorder="1" applyProtection="1">
      <protection locked="0"/>
    </xf>
    <xf numFmtId="0" fontId="15" fillId="0" borderId="24" xfId="0" applyFont="1" applyBorder="1" applyProtection="1">
      <protection locked="0"/>
    </xf>
    <xf numFmtId="166" fontId="15" fillId="0" borderId="24" xfId="0" applyNumberFormat="1" applyFont="1" applyFill="1" applyBorder="1" applyProtection="1">
      <protection locked="0"/>
    </xf>
    <xf numFmtId="14" fontId="6" fillId="0" borderId="24" xfId="0" applyNumberFormat="1" applyFont="1" applyBorder="1" applyProtection="1">
      <protection locked="0"/>
    </xf>
    <xf numFmtId="14" fontId="17" fillId="0" borderId="24" xfId="0" applyNumberFormat="1" applyFont="1" applyFill="1" applyBorder="1" applyAlignment="1" applyProtection="1">
      <alignment horizontal="right"/>
      <protection locked="0"/>
    </xf>
    <xf numFmtId="0" fontId="17" fillId="0" borderId="24" xfId="0" applyFont="1" applyBorder="1" applyProtection="1">
      <protection locked="0"/>
    </xf>
    <xf numFmtId="164" fontId="17" fillId="0" borderId="24" xfId="0" applyNumberFormat="1" applyFont="1" applyFill="1" applyBorder="1" applyProtection="1">
      <protection locked="0"/>
    </xf>
    <xf numFmtId="165" fontId="6" fillId="0" borderId="0" xfId="0" applyNumberFormat="1" applyFont="1" applyProtection="1">
      <protection locked="0"/>
    </xf>
    <xf numFmtId="0" fontId="16" fillId="0" borderId="25" xfId="0" applyFont="1" applyBorder="1" applyProtection="1">
      <protection locked="0"/>
    </xf>
    <xf numFmtId="166" fontId="16" fillId="0" borderId="25" xfId="0" applyNumberFormat="1" applyFont="1" applyFill="1" applyBorder="1" applyProtection="1">
      <protection locked="0"/>
    </xf>
    <xf numFmtId="0" fontId="9" fillId="5" borderId="24" xfId="0" applyFont="1" applyFill="1" applyBorder="1" applyAlignment="1" applyProtection="1">
      <alignment horizontal="center"/>
      <protection locked="0"/>
    </xf>
    <xf numFmtId="166" fontId="9" fillId="5" borderId="24" xfId="0" applyNumberFormat="1" applyFont="1" applyFill="1" applyBorder="1" applyProtection="1">
      <protection locked="0"/>
    </xf>
    <xf numFmtId="1" fontId="6" fillId="0" borderId="0" xfId="0" applyNumberFormat="1" applyFont="1" applyProtection="1">
      <protection locked="0"/>
    </xf>
    <xf numFmtId="0" fontId="19" fillId="0" borderId="0" xfId="0" applyFont="1" applyProtection="1">
      <protection locked="0"/>
    </xf>
    <xf numFmtId="0" fontId="9" fillId="3" borderId="8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6" fillId="0" borderId="0" xfId="0" applyFont="1" applyProtection="1"/>
    <xf numFmtId="0" fontId="9" fillId="3" borderId="7" xfId="0" applyFont="1" applyFill="1" applyBorder="1" applyAlignment="1" applyProtection="1">
      <alignment horizontal="center" vertical="center"/>
      <protection locked="0"/>
    </xf>
    <xf numFmtId="0" fontId="9" fillId="3" borderId="8" xfId="0" applyFont="1" applyFill="1" applyBorder="1" applyAlignment="1" applyProtection="1">
      <alignment horizontal="center" vertical="center"/>
      <protection locked="0"/>
    </xf>
    <xf numFmtId="0" fontId="18" fillId="0" borderId="14" xfId="0" applyFont="1" applyBorder="1" applyAlignment="1" applyProtection="1">
      <alignment horizontal="center" vertical="center"/>
      <protection locked="0"/>
    </xf>
    <xf numFmtId="0" fontId="9" fillId="5" borderId="17" xfId="0" applyFont="1" applyFill="1" applyBorder="1" applyAlignment="1" applyProtection="1">
      <alignment horizontal="center" vertical="center" wrapText="1"/>
      <protection locked="0"/>
    </xf>
    <xf numFmtId="0" fontId="9" fillId="5" borderId="19" xfId="0" applyFont="1" applyFill="1" applyBorder="1" applyAlignment="1" applyProtection="1">
      <alignment horizontal="center" vertical="center" wrapText="1"/>
      <protection locked="0"/>
    </xf>
    <xf numFmtId="166" fontId="9" fillId="5" borderId="18" xfId="0" applyNumberFormat="1" applyFont="1" applyFill="1" applyBorder="1" applyAlignment="1" applyProtection="1">
      <alignment horizontal="center" vertical="center" wrapText="1"/>
      <protection locked="0"/>
    </xf>
    <xf numFmtId="166" fontId="9" fillId="5" borderId="20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 wrapText="1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6400"/>
      <color rgb="FFC80000"/>
      <color rgb="FF9B0000"/>
      <color rgb="FFC86400"/>
      <color rgb="FFC89B00"/>
      <color rgb="FF64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177327</xdr:colOff>
      <xdr:row>0</xdr:row>
      <xdr:rowOff>0</xdr:rowOff>
    </xdr:from>
    <xdr:to>
      <xdr:col>12</xdr:col>
      <xdr:colOff>346548</xdr:colOff>
      <xdr:row>2</xdr:row>
      <xdr:rowOff>69107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07102" y="0"/>
          <a:ext cx="1464621" cy="4882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314066</xdr:colOff>
      <xdr:row>0</xdr:row>
      <xdr:rowOff>0</xdr:rowOff>
    </xdr:from>
    <xdr:to>
      <xdr:col>1</xdr:col>
      <xdr:colOff>1885688</xdr:colOff>
      <xdr:row>2</xdr:row>
      <xdr:rowOff>104774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091" y="0"/>
          <a:ext cx="1571622" cy="5238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6400"/>
  </sheetPr>
  <dimension ref="A1:S34"/>
  <sheetViews>
    <sheetView showGridLines="0" topLeftCell="A4" workbookViewId="0">
      <selection activeCell="C40" sqref="C40"/>
    </sheetView>
  </sheetViews>
  <sheetFormatPr defaultColWidth="9.140625" defaultRowHeight="20.100000000000001" customHeight="1" x14ac:dyDescent="0.25"/>
  <cols>
    <col min="1" max="1" width="9.140625" style="1"/>
    <col min="2" max="2" width="39.42578125" style="1" customWidth="1"/>
    <col min="3" max="3" width="14.85546875" style="1" bestFit="1" customWidth="1"/>
    <col min="4" max="7" width="9.140625" style="1"/>
    <col min="8" max="8" width="11.28515625" style="1" bestFit="1" customWidth="1"/>
    <col min="9" max="9" width="20.140625" style="1" customWidth="1"/>
    <col min="10" max="10" width="13" style="1" bestFit="1" customWidth="1"/>
    <col min="11" max="11" width="8.7109375" style="1" bestFit="1" customWidth="1"/>
    <col min="12" max="12" width="10.7109375" style="1" bestFit="1" customWidth="1"/>
    <col min="13" max="13" width="5.5703125" style="1" bestFit="1" customWidth="1"/>
    <col min="14" max="16384" width="9.140625" style="1"/>
  </cols>
  <sheetData>
    <row r="1" spans="1:19" ht="16.5" customHeight="1" x14ac:dyDescent="0.25"/>
    <row r="2" spans="1:19" ht="16.5" customHeight="1" x14ac:dyDescent="0.25"/>
    <row r="3" spans="1:19" ht="21.75" thickBot="1" x14ac:dyDescent="0.3">
      <c r="B3" s="77" t="s">
        <v>58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</row>
    <row r="4" spans="1:19" ht="20.100000000000001" customHeight="1" thickTop="1" x14ac:dyDescent="0.25"/>
    <row r="5" spans="1:19" ht="20.100000000000001" customHeight="1" x14ac:dyDescent="0.25">
      <c r="A5" s="4"/>
      <c r="B5" s="82" t="s">
        <v>42</v>
      </c>
      <c r="C5" s="82"/>
      <c r="D5" s="41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9" ht="20.100000000000001" customHeight="1" thickBot="1" x14ac:dyDescent="0.3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9" ht="20.100000000000001" customHeight="1" thickBot="1" x14ac:dyDescent="0.3">
      <c r="A7" s="4"/>
      <c r="B7" s="5" t="s">
        <v>0</v>
      </c>
      <c r="C7" s="6" t="s">
        <v>25</v>
      </c>
      <c r="D7" s="40" t="s">
        <v>3</v>
      </c>
      <c r="E7" s="7"/>
      <c r="F7" s="7"/>
      <c r="G7" s="7"/>
      <c r="H7" s="8"/>
      <c r="I7" s="9" t="s">
        <v>27</v>
      </c>
      <c r="J7" s="71" t="s">
        <v>28</v>
      </c>
      <c r="K7" s="4"/>
      <c r="L7" s="75" t="s">
        <v>1</v>
      </c>
      <c r="M7" s="76"/>
      <c r="N7" s="7"/>
      <c r="O7" s="3"/>
      <c r="P7" s="3"/>
      <c r="Q7" s="3"/>
      <c r="R7" s="3"/>
      <c r="S7" s="3"/>
    </row>
    <row r="8" spans="1:19" ht="20.100000000000001" customHeight="1" x14ac:dyDescent="0.25">
      <c r="A8" s="4"/>
      <c r="B8" s="10" t="s">
        <v>2</v>
      </c>
      <c r="C8" s="11">
        <v>1500000</v>
      </c>
      <c r="D8" s="40"/>
      <c r="E8" s="7"/>
      <c r="F8" s="7"/>
      <c r="G8" s="7"/>
      <c r="H8" s="12" t="s">
        <v>25</v>
      </c>
      <c r="I8" s="13">
        <v>0.3</v>
      </c>
      <c r="J8" s="14">
        <v>0.2</v>
      </c>
      <c r="K8" s="4"/>
      <c r="L8" s="15" t="s">
        <v>5</v>
      </c>
      <c r="M8" s="16">
        <v>100</v>
      </c>
      <c r="N8" s="7"/>
      <c r="O8" s="3"/>
      <c r="P8" s="3"/>
      <c r="Q8" s="3"/>
      <c r="R8" s="3"/>
      <c r="S8" s="3"/>
    </row>
    <row r="9" spans="1:19" ht="20.100000000000001" customHeight="1" thickBot="1" x14ac:dyDescent="0.3">
      <c r="A9" s="4"/>
      <c r="B9" s="10" t="s">
        <v>4</v>
      </c>
      <c r="C9" s="17" t="s">
        <v>18</v>
      </c>
      <c r="D9" s="40" t="s">
        <v>3</v>
      </c>
      <c r="E9" s="7"/>
      <c r="F9" s="7"/>
      <c r="G9" s="7"/>
      <c r="H9" s="18" t="s">
        <v>26</v>
      </c>
      <c r="I9" s="19">
        <v>0.3</v>
      </c>
      <c r="J9" s="20">
        <v>0.2</v>
      </c>
      <c r="K9" s="4"/>
      <c r="L9" s="21" t="s">
        <v>6</v>
      </c>
      <c r="M9" s="22">
        <v>105</v>
      </c>
      <c r="N9" s="7"/>
      <c r="O9" s="3"/>
      <c r="P9" s="3"/>
      <c r="Q9" s="3"/>
      <c r="R9" s="3"/>
      <c r="S9" s="3"/>
    </row>
    <row r="10" spans="1:19" ht="20.100000000000001" customHeight="1" thickBot="1" x14ac:dyDescent="0.3">
      <c r="A10" s="4"/>
      <c r="B10" s="10" t="s">
        <v>22</v>
      </c>
      <c r="C10" s="11">
        <v>2500000</v>
      </c>
      <c r="D10" s="40"/>
      <c r="E10" s="7"/>
      <c r="F10" s="7"/>
      <c r="G10" s="7"/>
      <c r="H10" s="4"/>
      <c r="I10" s="4"/>
      <c r="J10" s="4"/>
      <c r="K10" s="4"/>
      <c r="L10" s="21" t="s">
        <v>7</v>
      </c>
      <c r="M10" s="22">
        <v>109</v>
      </c>
      <c r="N10" s="7"/>
      <c r="O10" s="3"/>
      <c r="P10" s="3"/>
      <c r="Q10" s="3"/>
      <c r="R10" s="3"/>
      <c r="S10" s="3"/>
    </row>
    <row r="11" spans="1:19" ht="20.100000000000001" customHeight="1" thickBot="1" x14ac:dyDescent="0.3">
      <c r="A11" s="4"/>
      <c r="B11" s="10" t="s">
        <v>23</v>
      </c>
      <c r="C11" s="17" t="s">
        <v>63</v>
      </c>
      <c r="D11" s="40" t="s">
        <v>3</v>
      </c>
      <c r="E11" s="7"/>
      <c r="F11" s="7"/>
      <c r="G11" s="7"/>
      <c r="H11" s="75" t="s">
        <v>24</v>
      </c>
      <c r="I11" s="76"/>
      <c r="J11" s="4"/>
      <c r="K11" s="4"/>
      <c r="L11" s="21" t="s">
        <v>8</v>
      </c>
      <c r="M11" s="22">
        <v>113</v>
      </c>
      <c r="N11" s="7"/>
      <c r="O11" s="3"/>
      <c r="P11" s="3"/>
      <c r="Q11" s="3"/>
      <c r="R11" s="3"/>
      <c r="S11" s="3"/>
    </row>
    <row r="12" spans="1:19" ht="20.100000000000001" customHeight="1" x14ac:dyDescent="0.25">
      <c r="A12" s="4"/>
      <c r="B12" s="10" t="s">
        <v>40</v>
      </c>
      <c r="C12" s="23">
        <f>LEFT(C11,4)-LEFT(C9,4)</f>
        <v>6</v>
      </c>
      <c r="D12" s="4"/>
      <c r="E12" s="7"/>
      <c r="F12" s="7"/>
      <c r="G12" s="7"/>
      <c r="H12" s="12" t="s">
        <v>25</v>
      </c>
      <c r="I12" s="24">
        <f>IF($C$12&lt;3,0,VLOOKUP($C$11,CII_Table,2,FALSE)*$C$8/VLOOKUP($C$9,CII_Table,2,FALSE))</f>
        <v>1881250</v>
      </c>
      <c r="J12" s="4"/>
      <c r="K12" s="4"/>
      <c r="L12" s="21" t="s">
        <v>9</v>
      </c>
      <c r="M12" s="22">
        <v>117</v>
      </c>
      <c r="N12" s="7"/>
      <c r="O12" s="3"/>
      <c r="P12" s="3"/>
      <c r="Q12" s="3"/>
      <c r="R12" s="3"/>
      <c r="S12" s="3"/>
    </row>
    <row r="13" spans="1:19" ht="20.100000000000001" customHeight="1" thickBot="1" x14ac:dyDescent="0.3">
      <c r="A13" s="4"/>
      <c r="B13" s="10" t="s">
        <v>24</v>
      </c>
      <c r="C13" s="25">
        <f>VLOOKUP($C$7,$H$12:$I$13,2,FALSE)</f>
        <v>1881250</v>
      </c>
      <c r="D13" s="4"/>
      <c r="E13" s="7"/>
      <c r="F13" s="7"/>
      <c r="G13" s="7"/>
      <c r="H13" s="18" t="s">
        <v>26</v>
      </c>
      <c r="I13" s="26">
        <f>IF($C$12&lt;2,0,VLOOKUP($C$11,CII_Table,2,FALSE)*$C$8/VLOOKUP($C$9,CII_Table,2,FALSE))</f>
        <v>1881250</v>
      </c>
      <c r="J13" s="4"/>
      <c r="K13" s="4"/>
      <c r="L13" s="21" t="s">
        <v>10</v>
      </c>
      <c r="M13" s="22">
        <v>122</v>
      </c>
      <c r="N13" s="7"/>
      <c r="O13" s="3"/>
      <c r="P13" s="3"/>
      <c r="Q13" s="3"/>
      <c r="R13" s="3"/>
      <c r="S13" s="3"/>
    </row>
    <row r="14" spans="1:19" ht="20.100000000000001" customHeight="1" x14ac:dyDescent="0.25">
      <c r="A14" s="4"/>
      <c r="B14" s="10" t="str">
        <f>IF($C$7="Equity",IF($C$12&lt;=1,"Short Term","Long Term"),IF($C$12&lt;3,"Short Term","Long Term"))&amp;" Capital Gains"</f>
        <v>Long Term Capital Gains</v>
      </c>
      <c r="C14" s="25">
        <f>IF($C$7="Equity",IF($C$12&lt;1,($C$10-$C$8),($C$10-$C$8)),IF($C$12&lt;3,($C$10-$C$8),($C$10-$C$13)))</f>
        <v>618750</v>
      </c>
      <c r="D14" s="4"/>
      <c r="E14" s="7"/>
      <c r="F14" s="7"/>
      <c r="G14" s="7"/>
      <c r="H14" s="7"/>
      <c r="I14" s="7"/>
      <c r="J14" s="7"/>
      <c r="K14" s="4"/>
      <c r="L14" s="21" t="s">
        <v>11</v>
      </c>
      <c r="M14" s="22">
        <v>129</v>
      </c>
      <c r="N14" s="7"/>
      <c r="O14" s="3"/>
      <c r="P14" s="3"/>
      <c r="Q14" s="3"/>
      <c r="R14" s="3"/>
      <c r="S14" s="3"/>
    </row>
    <row r="15" spans="1:19" ht="20.100000000000001" customHeight="1" x14ac:dyDescent="0.25">
      <c r="A15" s="4"/>
      <c r="B15" s="10" t="s">
        <v>29</v>
      </c>
      <c r="C15" s="27">
        <f>IF($C$7="Equity",IF($C$12&lt;1,VLOOKUP($C$7,Tax_Rates,2,FALSE),VLOOKUP($C$7,Tax_Rates,3,FALSE)),IF($C$7="Debt",IF($C$12&lt;3,VLOOKUP($C$7,Tax_Rates,2,FALSE),VLOOKUP($C$7,Tax_Rates,3,FALSE)),IF($C$12&lt;2,VLOOKUP($C$7,Tax_Rates,2,FALSE),VLOOKUP($C$7,Tax_Rates,3,FALSE))))</f>
        <v>0.2</v>
      </c>
      <c r="D15" s="4"/>
      <c r="E15" s="7"/>
      <c r="F15" s="7"/>
      <c r="G15" s="7"/>
      <c r="H15" s="7"/>
      <c r="I15" s="7"/>
      <c r="J15" s="7"/>
      <c r="K15" s="4"/>
      <c r="L15" s="21" t="s">
        <v>12</v>
      </c>
      <c r="M15" s="22">
        <v>137</v>
      </c>
      <c r="N15" s="7"/>
      <c r="O15" s="3"/>
      <c r="P15" s="3"/>
      <c r="Q15" s="3"/>
      <c r="R15" s="3"/>
      <c r="S15" s="3"/>
    </row>
    <row r="16" spans="1:19" ht="20.100000000000001" customHeight="1" x14ac:dyDescent="0.25">
      <c r="A16" s="4"/>
      <c r="B16" s="28" t="str">
        <f>IF($C$7="Equity",IF($C$12&lt;=1,"Short Term","Long Term"),IF($C$12&lt;3,"Short Term","Long Term"))&amp;" Capital Gains Tax"</f>
        <v>Long Term Capital Gains Tax</v>
      </c>
      <c r="C16" s="29">
        <f>IF(C14&lt;0,0,$C$14*$C$15)</f>
        <v>123750</v>
      </c>
      <c r="D16" s="30"/>
      <c r="E16" s="7"/>
      <c r="F16" s="7"/>
      <c r="G16" s="7"/>
      <c r="H16" s="7"/>
      <c r="I16" s="7"/>
      <c r="J16" s="7"/>
      <c r="K16" s="4"/>
      <c r="L16" s="21" t="s">
        <v>13</v>
      </c>
      <c r="M16" s="22">
        <v>148</v>
      </c>
      <c r="N16" s="7"/>
      <c r="O16" s="3"/>
      <c r="P16" s="3"/>
      <c r="Q16" s="3"/>
      <c r="R16" s="3"/>
      <c r="S16" s="3"/>
    </row>
    <row r="17" spans="1:19" ht="20.100000000000001" customHeight="1" x14ac:dyDescent="0.25">
      <c r="A17" s="4"/>
      <c r="B17" s="10" t="s">
        <v>30</v>
      </c>
      <c r="C17" s="31">
        <f>$C$10-$C$8</f>
        <v>1000000</v>
      </c>
      <c r="D17" s="4"/>
      <c r="E17" s="7"/>
      <c r="F17" s="7"/>
      <c r="G17" s="7"/>
      <c r="H17" s="7"/>
      <c r="I17" s="7"/>
      <c r="J17" s="7"/>
      <c r="K17" s="4"/>
      <c r="L17" s="21" t="s">
        <v>14</v>
      </c>
      <c r="M17" s="22">
        <v>167</v>
      </c>
      <c r="N17" s="7"/>
      <c r="O17" s="3"/>
      <c r="P17" s="3"/>
      <c r="Q17" s="3"/>
      <c r="R17" s="3"/>
      <c r="S17" s="3"/>
    </row>
    <row r="18" spans="1:19" ht="20.100000000000001" customHeight="1" x14ac:dyDescent="0.25">
      <c r="A18" s="4"/>
      <c r="B18" s="28" t="s">
        <v>39</v>
      </c>
      <c r="C18" s="32">
        <f>$C$16/$C$17</f>
        <v>0.12375</v>
      </c>
      <c r="D18" s="4"/>
      <c r="E18" s="4"/>
      <c r="F18" s="4"/>
      <c r="G18" s="4"/>
      <c r="H18" s="7"/>
      <c r="I18" s="7"/>
      <c r="J18" s="7"/>
      <c r="K18" s="4"/>
      <c r="L18" s="21" t="s">
        <v>15</v>
      </c>
      <c r="M18" s="22">
        <v>184</v>
      </c>
      <c r="N18" s="4"/>
    </row>
    <row r="19" spans="1:19" ht="20.100000000000001" customHeight="1" x14ac:dyDescent="0.25">
      <c r="A19" s="4"/>
      <c r="B19" s="33"/>
      <c r="C19" s="23"/>
      <c r="D19" s="4"/>
      <c r="E19" s="4"/>
      <c r="F19" s="4"/>
      <c r="G19" s="4"/>
      <c r="H19" s="7"/>
      <c r="I19" s="7"/>
      <c r="J19" s="7"/>
      <c r="K19" s="4"/>
      <c r="L19" s="21" t="s">
        <v>16</v>
      </c>
      <c r="M19" s="22">
        <v>200</v>
      </c>
      <c r="N19" s="4"/>
    </row>
    <row r="20" spans="1:19" ht="20.100000000000001" customHeight="1" x14ac:dyDescent="0.25">
      <c r="A20" s="4"/>
      <c r="B20" s="78" t="s">
        <v>41</v>
      </c>
      <c r="C20" s="80">
        <f>C10-C16</f>
        <v>2376250</v>
      </c>
      <c r="D20" s="4"/>
      <c r="E20" s="4"/>
      <c r="F20" s="4"/>
      <c r="G20" s="4"/>
      <c r="H20" s="7"/>
      <c r="I20" s="7"/>
      <c r="J20" s="7"/>
      <c r="K20" s="4"/>
      <c r="L20" s="21" t="s">
        <v>17</v>
      </c>
      <c r="M20" s="22">
        <v>220</v>
      </c>
      <c r="N20" s="4"/>
    </row>
    <row r="21" spans="1:19" ht="19.5" thickBot="1" x14ac:dyDescent="0.3">
      <c r="A21" s="4"/>
      <c r="B21" s="79"/>
      <c r="C21" s="81"/>
      <c r="D21" s="4"/>
      <c r="E21" s="4"/>
      <c r="F21" s="4"/>
      <c r="G21" s="4"/>
      <c r="H21" s="7"/>
      <c r="I21" s="7"/>
      <c r="J21" s="7"/>
      <c r="K21" s="4"/>
      <c r="L21" s="21" t="s">
        <v>18</v>
      </c>
      <c r="M21" s="22">
        <v>240</v>
      </c>
      <c r="N21" s="4"/>
    </row>
    <row r="22" spans="1:19" ht="20.100000000000001" customHeight="1" x14ac:dyDescent="0.25">
      <c r="A22" s="4"/>
      <c r="B22" s="4"/>
      <c r="C22" s="4"/>
      <c r="D22" s="4"/>
      <c r="E22" s="4"/>
      <c r="F22" s="4"/>
      <c r="G22" s="4"/>
      <c r="H22" s="7"/>
      <c r="I22" s="7"/>
      <c r="J22" s="7"/>
      <c r="K22" s="4"/>
      <c r="L22" s="21" t="s">
        <v>19</v>
      </c>
      <c r="M22" s="22">
        <v>254</v>
      </c>
      <c r="N22" s="4"/>
    </row>
    <row r="23" spans="1:19" ht="20.100000000000001" customHeight="1" x14ac:dyDescent="0.25">
      <c r="A23" s="4"/>
      <c r="B23" s="4"/>
      <c r="C23" s="4"/>
      <c r="D23" s="4"/>
      <c r="E23" s="4"/>
      <c r="F23" s="4"/>
      <c r="G23" s="4"/>
      <c r="H23" s="7"/>
      <c r="I23" s="7"/>
      <c r="J23" s="7"/>
      <c r="K23" s="4"/>
      <c r="L23" s="21" t="s">
        <v>20</v>
      </c>
      <c r="M23" s="22">
        <v>264</v>
      </c>
      <c r="N23" s="4"/>
    </row>
    <row r="24" spans="1:19" ht="20.100000000000001" customHeight="1" x14ac:dyDescent="0.25">
      <c r="A24" s="4"/>
      <c r="B24" s="4"/>
      <c r="C24" s="4"/>
      <c r="D24" s="4"/>
      <c r="E24" s="4"/>
      <c r="F24" s="4"/>
      <c r="G24" s="4"/>
      <c r="H24" s="7"/>
      <c r="I24" s="7"/>
      <c r="J24" s="7"/>
      <c r="K24" s="4"/>
      <c r="L24" s="21" t="s">
        <v>21</v>
      </c>
      <c r="M24" s="22">
        <v>272</v>
      </c>
      <c r="N24" s="4"/>
    </row>
    <row r="25" spans="1:19" ht="20.100000000000001" customHeight="1" x14ac:dyDescent="0.25">
      <c r="A25" s="4"/>
      <c r="B25" s="4"/>
      <c r="C25" s="4"/>
      <c r="D25" s="4"/>
      <c r="E25" s="4"/>
      <c r="F25" s="4"/>
      <c r="G25" s="4"/>
      <c r="H25" s="7"/>
      <c r="I25" s="7"/>
      <c r="J25" s="7"/>
      <c r="K25" s="4"/>
      <c r="L25" s="34" t="s">
        <v>35</v>
      </c>
      <c r="M25" s="35">
        <v>280</v>
      </c>
      <c r="N25" s="4"/>
    </row>
    <row r="26" spans="1:19" ht="20.100000000000001" customHeight="1" thickBot="1" x14ac:dyDescent="0.3">
      <c r="A26" s="4"/>
      <c r="B26" s="4"/>
      <c r="C26" s="4"/>
      <c r="D26" s="4"/>
      <c r="E26" s="4"/>
      <c r="F26" s="4"/>
      <c r="G26" s="4"/>
      <c r="H26" s="7"/>
      <c r="I26" s="7"/>
      <c r="J26" s="7"/>
      <c r="K26" s="4"/>
      <c r="L26" s="36" t="s">
        <v>37</v>
      </c>
      <c r="M26" s="37">
        <v>289</v>
      </c>
      <c r="N26" s="4"/>
    </row>
    <row r="27" spans="1:19" ht="20.100000000000001" customHeight="1" thickBot="1" x14ac:dyDescent="0.3">
      <c r="A27" s="4"/>
      <c r="B27" s="4"/>
      <c r="C27" s="4"/>
      <c r="D27" s="4"/>
      <c r="E27" s="4"/>
      <c r="F27" s="4"/>
      <c r="G27" s="4"/>
      <c r="H27" s="7"/>
      <c r="I27" s="7"/>
      <c r="J27" s="7"/>
      <c r="K27" s="4"/>
      <c r="L27" s="36" t="s">
        <v>63</v>
      </c>
      <c r="M27" s="37">
        <v>301</v>
      </c>
      <c r="N27" s="4"/>
    </row>
    <row r="28" spans="1:19" ht="20.100000000000001" customHeight="1" x14ac:dyDescent="0.25">
      <c r="A28" s="4"/>
      <c r="B28" s="38" t="s">
        <v>31</v>
      </c>
      <c r="C28" s="4"/>
      <c r="D28" s="4"/>
      <c r="E28" s="4"/>
      <c r="F28" s="4"/>
      <c r="G28" s="4"/>
      <c r="H28" s="7"/>
      <c r="I28" s="7"/>
      <c r="J28" s="7"/>
      <c r="K28" s="4"/>
      <c r="L28" s="4"/>
      <c r="M28" s="4"/>
      <c r="N28" s="4"/>
    </row>
    <row r="29" spans="1:19" ht="20.100000000000001" customHeight="1" x14ac:dyDescent="0.25">
      <c r="A29" s="4">
        <v>1</v>
      </c>
      <c r="B29" s="39" t="s">
        <v>33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</row>
    <row r="30" spans="1:19" ht="20.100000000000001" customHeight="1" x14ac:dyDescent="0.25">
      <c r="A30" s="4">
        <v>2</v>
      </c>
      <c r="B30" s="39" t="s">
        <v>38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</row>
    <row r="31" spans="1:19" ht="20.100000000000001" customHeight="1" x14ac:dyDescent="0.25">
      <c r="A31" s="4">
        <v>3</v>
      </c>
      <c r="B31" s="39" t="s">
        <v>32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</row>
    <row r="32" spans="1:19" ht="20.100000000000001" customHeight="1" x14ac:dyDescent="0.25">
      <c r="A32" s="4">
        <v>4</v>
      </c>
      <c r="B32" s="39" t="s">
        <v>34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</row>
    <row r="33" spans="2:13" ht="20.100000000000001" customHeight="1" x14ac:dyDescent="0.25">
      <c r="B33" s="2"/>
    </row>
    <row r="34" spans="2:13" s="73" customFormat="1" ht="20.100000000000001" customHeight="1" x14ac:dyDescent="0.25">
      <c r="B34" s="72" t="s">
        <v>36</v>
      </c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</row>
  </sheetData>
  <sheetProtection password="FFB7" sheet="1" formatCells="0" formatColumns="0" formatRows="0" insertColumns="0" insertRows="0" insertHyperlinks="0" deleteColumns="0" deleteRows="0" selectLockedCells="1" sort="0" autoFilter="0" pivotTables="0"/>
  <dataConsolidate/>
  <mergeCells count="6">
    <mergeCell ref="L7:M7"/>
    <mergeCell ref="B3:M3"/>
    <mergeCell ref="H11:I11"/>
    <mergeCell ref="B20:B21"/>
    <mergeCell ref="C20:C21"/>
    <mergeCell ref="B5:C5"/>
  </mergeCells>
  <dataValidations disablePrompts="1" count="5">
    <dataValidation type="list" allowBlank="1" showInputMessage="1" showErrorMessage="1" sqref="C7">
      <formula1>"Debt,Property"</formula1>
    </dataValidation>
    <dataValidation type="list" allowBlank="1" showInputMessage="1" showErrorMessage="1" sqref="C9">
      <formula1>$L$8:$L$26</formula1>
    </dataValidation>
    <dataValidation type="list" allowBlank="1" showInputMessage="1" showErrorMessage="1" sqref="I8:I9">
      <formula1>"10%,20%,30%"</formula1>
    </dataValidation>
    <dataValidation type="list" allowBlank="1" showInputMessage="1" showErrorMessage="1" sqref="C11">
      <formula1>$L$8:$L$27</formula1>
    </dataValidation>
    <dataValidation type="list" allowBlank="1" showInputMessage="1" showErrorMessage="1" sqref="L8:L27">
      <formula1>$M$8:$M$27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tabSelected="1" workbookViewId="0">
      <selection activeCell="D3" sqref="D3"/>
    </sheetView>
  </sheetViews>
  <sheetFormatPr defaultColWidth="9.140625" defaultRowHeight="18.75" x14ac:dyDescent="0.3"/>
  <cols>
    <col min="1" max="1" width="54.42578125" style="43" customWidth="1"/>
    <col min="2" max="2" width="28.5703125" style="43" bestFit="1" customWidth="1"/>
    <col min="3" max="3" width="11.140625" style="43" bestFit="1" customWidth="1"/>
    <col min="4" max="7" width="10.140625" style="43" bestFit="1" customWidth="1"/>
    <col min="8" max="16384" width="9.140625" style="43"/>
  </cols>
  <sheetData>
    <row r="1" spans="1:12" ht="17.25" customHeight="1" x14ac:dyDescent="0.3"/>
    <row r="2" spans="1:12" ht="15.75" customHeight="1" x14ac:dyDescent="0.3"/>
    <row r="3" spans="1:12" ht="39" customHeight="1" thickBot="1" x14ac:dyDescent="0.35">
      <c r="A3" s="77" t="s">
        <v>56</v>
      </c>
      <c r="B3" s="77"/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1:12" ht="19.5" thickTop="1" x14ac:dyDescent="0.3"/>
    <row r="5" spans="1:12" x14ac:dyDescent="0.3">
      <c r="A5" s="82" t="s">
        <v>42</v>
      </c>
      <c r="B5" s="82"/>
    </row>
    <row r="7" spans="1:12" x14ac:dyDescent="0.3">
      <c r="A7" s="44" t="s">
        <v>43</v>
      </c>
      <c r="B7" s="45">
        <v>43159</v>
      </c>
      <c r="C7" s="46" t="s">
        <v>44</v>
      </c>
      <c r="D7" s="47"/>
      <c r="E7" s="47"/>
      <c r="F7" s="47"/>
      <c r="G7" s="47"/>
    </row>
    <row r="8" spans="1:12" x14ac:dyDescent="0.3">
      <c r="A8" s="44" t="s">
        <v>45</v>
      </c>
      <c r="B8" s="48">
        <v>1500</v>
      </c>
      <c r="D8" s="47"/>
      <c r="E8" s="47"/>
      <c r="F8" s="47"/>
      <c r="G8" s="47"/>
    </row>
    <row r="9" spans="1:12" ht="19.5" thickBot="1" x14ac:dyDescent="0.35">
      <c r="A9" s="49" t="s">
        <v>61</v>
      </c>
      <c r="B9" s="50">
        <v>500</v>
      </c>
    </row>
    <row r="10" spans="1:12" s="53" customFormat="1" ht="19.5" thickBot="1" x14ac:dyDescent="0.35">
      <c r="A10" s="51" t="s">
        <v>46</v>
      </c>
      <c r="B10" s="52">
        <f>B9*B8</f>
        <v>750000</v>
      </c>
    </row>
    <row r="11" spans="1:12" s="53" customFormat="1" x14ac:dyDescent="0.3">
      <c r="A11" s="54"/>
      <c r="B11" s="55"/>
    </row>
    <row r="12" spans="1:12" s="53" customFormat="1" ht="19.5" thickBot="1" x14ac:dyDescent="0.35">
      <c r="A12" s="49" t="s">
        <v>57</v>
      </c>
      <c r="B12" s="50">
        <v>600</v>
      </c>
    </row>
    <row r="13" spans="1:12" ht="19.5" thickBot="1" x14ac:dyDescent="0.35">
      <c r="A13" s="56" t="s">
        <v>47</v>
      </c>
      <c r="B13" s="52">
        <f>B8*B12</f>
        <v>900000</v>
      </c>
    </row>
    <row r="14" spans="1:12" x14ac:dyDescent="0.3">
      <c r="A14" s="57"/>
      <c r="B14" s="55"/>
    </row>
    <row r="15" spans="1:12" x14ac:dyDescent="0.3">
      <c r="A15" s="44" t="s">
        <v>48</v>
      </c>
      <c r="B15" s="45">
        <v>43707</v>
      </c>
      <c r="C15" s="46" t="s">
        <v>49</v>
      </c>
      <c r="D15" s="47"/>
      <c r="E15" s="47"/>
      <c r="F15" s="47"/>
      <c r="G15" s="47"/>
    </row>
    <row r="16" spans="1:12" ht="19.5" thickBot="1" x14ac:dyDescent="0.35">
      <c r="A16" s="49" t="s">
        <v>62</v>
      </c>
      <c r="B16" s="50">
        <v>750</v>
      </c>
    </row>
    <row r="17" spans="1:7" ht="19.5" thickBot="1" x14ac:dyDescent="0.35">
      <c r="A17" s="56" t="s">
        <v>50</v>
      </c>
      <c r="B17" s="52">
        <f>B16*B8</f>
        <v>1125000</v>
      </c>
    </row>
    <row r="18" spans="1:7" x14ac:dyDescent="0.3">
      <c r="A18" s="57"/>
      <c r="B18" s="55"/>
    </row>
    <row r="19" spans="1:7" x14ac:dyDescent="0.3">
      <c r="A19" s="58" t="s">
        <v>51</v>
      </c>
      <c r="B19" s="59">
        <f>MAX(B10,MIN(B13,B17))</f>
        <v>900000</v>
      </c>
    </row>
    <row r="20" spans="1:7" hidden="1" x14ac:dyDescent="0.3">
      <c r="A20" s="44" t="s">
        <v>52</v>
      </c>
      <c r="B20" s="60">
        <v>43191</v>
      </c>
      <c r="D20" s="47"/>
      <c r="E20" s="47"/>
      <c r="F20" s="47"/>
      <c r="G20" s="47"/>
    </row>
    <row r="21" spans="1:7" x14ac:dyDescent="0.3">
      <c r="A21" s="44"/>
      <c r="B21" s="60"/>
      <c r="D21" s="47"/>
      <c r="E21" s="47"/>
      <c r="F21" s="47"/>
      <c r="G21" s="47"/>
    </row>
    <row r="22" spans="1:7" x14ac:dyDescent="0.3">
      <c r="A22" s="44" t="s">
        <v>53</v>
      </c>
      <c r="B22" s="61" t="str">
        <f>IF((B15-$B$7)&gt;=365,"Long Term Capital Gain","Short Term Capital Gain")</f>
        <v>Long Term Capital Gain</v>
      </c>
      <c r="C22" s="70" t="s">
        <v>54</v>
      </c>
      <c r="D22" s="47"/>
      <c r="E22" s="47"/>
      <c r="F22" s="47"/>
      <c r="G22" s="47"/>
    </row>
    <row r="23" spans="1:7" x14ac:dyDescent="0.3">
      <c r="A23" s="62" t="s">
        <v>55</v>
      </c>
      <c r="B23" s="63">
        <f>IF(B15&lt;B20,0,B17-B19)</f>
        <v>225000</v>
      </c>
      <c r="C23" s="64"/>
    </row>
    <row r="24" spans="1:7" x14ac:dyDescent="0.3">
      <c r="A24" s="65"/>
      <c r="B24" s="66"/>
    </row>
    <row r="25" spans="1:7" x14ac:dyDescent="0.3">
      <c r="A25" s="67" t="str">
        <f>CONCATENATE(B22," Tax")</f>
        <v>Long Term Capital Gain Tax</v>
      </c>
      <c r="B25" s="68">
        <f>IF(B23&lt;=0,0,IF(B15-B7&lt;365,B23*15%,IF(B23&gt;100000,(B23-100000)*10%,0)))</f>
        <v>12500</v>
      </c>
    </row>
    <row r="26" spans="1:7" x14ac:dyDescent="0.3">
      <c r="B26" s="69"/>
    </row>
    <row r="27" spans="1:7" x14ac:dyDescent="0.3">
      <c r="A27" s="38" t="s">
        <v>31</v>
      </c>
    </row>
    <row r="28" spans="1:7" ht="42" customHeight="1" x14ac:dyDescent="0.3">
      <c r="A28" s="83" t="s">
        <v>59</v>
      </c>
      <c r="B28" s="83"/>
      <c r="C28" s="83"/>
      <c r="D28" s="83"/>
      <c r="E28" s="83"/>
    </row>
    <row r="29" spans="1:7" ht="39.75" customHeight="1" x14ac:dyDescent="0.3">
      <c r="A29" s="83" t="s">
        <v>60</v>
      </c>
      <c r="B29" s="83"/>
      <c r="C29" s="83"/>
      <c r="D29" s="83"/>
      <c r="E29" s="83"/>
    </row>
    <row r="31" spans="1:7" s="74" customFormat="1" x14ac:dyDescent="0.3">
      <c r="A31" s="72" t="s">
        <v>36</v>
      </c>
    </row>
  </sheetData>
  <sheetProtection sheet="1" formatCells="0" formatColumns="0" formatRows="0" insertColumns="0" insertRows="0" insertHyperlinks="0" deleteColumns="0" deleteRows="0" selectLockedCells="1" sort="0" autoFilter="0" pivotTables="0"/>
  <mergeCells count="4">
    <mergeCell ref="A5:B5"/>
    <mergeCell ref="A3:B3"/>
    <mergeCell ref="A28:E28"/>
    <mergeCell ref="A29:E2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Debt</vt:lpstr>
      <vt:lpstr>Equity</vt:lpstr>
      <vt:lpstr>CII_Table</vt:lpstr>
      <vt:lpstr>Tax_Rates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Tivesh Shah</dc:creator>
  <cp:lastModifiedBy>admin</cp:lastModifiedBy>
  <dcterms:created xsi:type="dcterms:W3CDTF">2017-09-14T17:57:15Z</dcterms:created>
  <dcterms:modified xsi:type="dcterms:W3CDTF">2020-12-17T05:02:43Z</dcterms:modified>
</cp:coreProperties>
</file>