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amp64\www\max-secure-fp-website\project_related_data\"/>
    </mc:Choice>
  </mc:AlternateContent>
  <bookViews>
    <workbookView xWindow="-105" yWindow="-105" windowWidth="23250" windowHeight="12570"/>
  </bookViews>
  <sheets>
    <sheet name="Corpus_Building" sheetId="1" r:id="rId1"/>
    <sheet name="Corpus_Utlizati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F8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F7" i="2"/>
  <c r="D30" i="1" l="1"/>
  <c r="D23" i="1" l="1"/>
  <c r="D24" i="1" l="1"/>
  <c r="D48" i="1"/>
  <c r="D34" i="1"/>
  <c r="F6" i="2" s="1"/>
  <c r="D15" i="1"/>
  <c r="D16" i="1" s="1"/>
  <c r="D26" i="1" s="1"/>
  <c r="F5" i="2" l="1"/>
  <c r="D11" i="2" s="1"/>
  <c r="D27" i="1"/>
  <c r="D35" i="1"/>
  <c r="D36" i="1" l="1"/>
  <c r="F4" i="2" s="1"/>
  <c r="C11" i="2" s="1"/>
  <c r="E11" i="2" s="1"/>
  <c r="F11" i="2" s="1"/>
  <c r="C12" i="2" s="1"/>
  <c r="D12" i="2" s="1"/>
  <c r="E12" i="2" s="1"/>
  <c r="F12" i="2" s="1"/>
  <c r="C13" i="2" s="1"/>
  <c r="D13" i="2" s="1"/>
  <c r="E13" i="2" s="1"/>
  <c r="F13" i="2" s="1"/>
  <c r="C14" i="2" s="1"/>
  <c r="D14" i="2" s="1"/>
  <c r="E14" i="2" s="1"/>
  <c r="F14" i="2" s="1"/>
  <c r="C15" i="2" s="1"/>
  <c r="D15" i="2" s="1"/>
  <c r="E15" i="2" s="1"/>
  <c r="F15" i="2" s="1"/>
  <c r="C16" i="2" s="1"/>
  <c r="D16" i="2" s="1"/>
  <c r="E16" i="2" s="1"/>
  <c r="F16" i="2" s="1"/>
  <c r="C17" i="2" s="1"/>
  <c r="D17" i="2" s="1"/>
  <c r="E17" i="2" s="1"/>
  <c r="F17" i="2" s="1"/>
  <c r="C18" i="2" s="1"/>
  <c r="D18" i="2" s="1"/>
  <c r="E18" i="2" s="1"/>
  <c r="F18" i="2" s="1"/>
  <c r="C19" i="2" s="1"/>
  <c r="D41" i="1"/>
  <c r="D42" i="1" l="1"/>
  <c r="D55" i="1"/>
  <c r="D19" i="2"/>
  <c r="E19" i="2" s="1"/>
  <c r="F19" i="2" s="1"/>
  <c r="C20" i="2" s="1"/>
  <c r="D52" i="1" l="1"/>
  <c r="D53" i="1"/>
  <c r="D20" i="2"/>
  <c r="E20" i="2" s="1"/>
  <c r="F20" i="2" s="1"/>
  <c r="C21" i="2" s="1"/>
  <c r="D21" i="2" l="1"/>
  <c r="E21" i="2" s="1"/>
  <c r="F21" i="2" s="1"/>
  <c r="C22" i="2" s="1"/>
  <c r="D22" i="2" l="1"/>
  <c r="E22" i="2" s="1"/>
  <c r="F22" i="2" s="1"/>
  <c r="C23" i="2" s="1"/>
  <c r="D23" i="2" l="1"/>
  <c r="E23" i="2" s="1"/>
  <c r="F23" i="2" s="1"/>
  <c r="C24" i="2" s="1"/>
  <c r="D24" i="2" l="1"/>
  <c r="E24" i="2" s="1"/>
  <c r="F24" i="2" s="1"/>
  <c r="C25" i="2" s="1"/>
  <c r="D25" i="2" l="1"/>
  <c r="E25" i="2" s="1"/>
  <c r="F25" i="2" s="1"/>
  <c r="C26" i="2" s="1"/>
  <c r="D26" i="2" l="1"/>
  <c r="E26" i="2" s="1"/>
  <c r="F26" i="2" s="1"/>
  <c r="C27" i="2" s="1"/>
  <c r="D27" i="2" l="1"/>
  <c r="E27" i="2" s="1"/>
  <c r="F27" i="2" s="1"/>
  <c r="C28" i="2" s="1"/>
  <c r="D28" i="2" l="1"/>
  <c r="E28" i="2" s="1"/>
  <c r="F28" i="2" s="1"/>
  <c r="C29" i="2" s="1"/>
  <c r="D29" i="2" l="1"/>
  <c r="E29" i="2" s="1"/>
  <c r="F29" i="2" s="1"/>
  <c r="C30" i="2" s="1"/>
  <c r="D30" i="2" l="1"/>
  <c r="E30" i="2" s="1"/>
  <c r="F30" i="2" s="1"/>
  <c r="C31" i="2" s="1"/>
  <c r="D31" i="2" l="1"/>
  <c r="E31" i="2" s="1"/>
  <c r="F31" i="2" s="1"/>
  <c r="C32" i="2" s="1"/>
  <c r="D32" i="2" l="1"/>
  <c r="E32" i="2" s="1"/>
  <c r="F32" i="2" s="1"/>
  <c r="C33" i="2" s="1"/>
  <c r="D33" i="2" l="1"/>
  <c r="E33" i="2" s="1"/>
  <c r="F33" i="2" s="1"/>
  <c r="C34" i="2" s="1"/>
  <c r="D34" i="2" l="1"/>
  <c r="E34" i="2" s="1"/>
  <c r="F34" i="2" s="1"/>
  <c r="C35" i="2" s="1"/>
  <c r="D35" i="2" l="1"/>
  <c r="E35" i="2" s="1"/>
  <c r="F35" i="2" s="1"/>
  <c r="C36" i="2" s="1"/>
  <c r="D36" i="2" l="1"/>
  <c r="E36" i="2" s="1"/>
  <c r="F36" i="2" s="1"/>
  <c r="C37" i="2" s="1"/>
  <c r="D37" i="2" l="1"/>
  <c r="E37" i="2" s="1"/>
  <c r="F37" i="2" s="1"/>
  <c r="C38" i="2" s="1"/>
  <c r="D38" i="2" l="1"/>
  <c r="E38" i="2" s="1"/>
  <c r="F38" i="2" s="1"/>
  <c r="C39" i="2" s="1"/>
  <c r="D39" i="2" l="1"/>
  <c r="E39" i="2" s="1"/>
  <c r="F39" i="2" s="1"/>
  <c r="C40" i="2" s="1"/>
  <c r="D40" i="2" l="1"/>
  <c r="E40" i="2" s="1"/>
  <c r="F40" i="2" s="1"/>
</calcChain>
</file>

<file path=xl/sharedStrings.xml><?xml version="1.0" encoding="utf-8"?>
<sst xmlns="http://schemas.openxmlformats.org/spreadsheetml/2006/main" count="110" uniqueCount="72">
  <si>
    <t>Retirement Corpus</t>
  </si>
  <si>
    <t>Picture</t>
  </si>
  <si>
    <t xml:space="preserve">You would like to accumulate an investment corpus to fund your retirement expenses from age 60 to 80. </t>
  </si>
  <si>
    <t>Calculations</t>
  </si>
  <si>
    <t>Sr. No</t>
  </si>
  <si>
    <t>Particulars</t>
  </si>
  <si>
    <t>Amount</t>
  </si>
  <si>
    <t>Remarks/Notes</t>
  </si>
  <si>
    <t>Household Expenses</t>
  </si>
  <si>
    <t>Lifestyle Expenses</t>
  </si>
  <si>
    <t>Add / Deduct (Vacations, Insurance etc)</t>
  </si>
  <si>
    <t>Inflation</t>
  </si>
  <si>
    <t>No. of Years for Retirement</t>
  </si>
  <si>
    <t>Retirement Year</t>
  </si>
  <si>
    <t>No. of Years Post Retirement</t>
  </si>
  <si>
    <t>Inflation during Retirement Years</t>
  </si>
  <si>
    <t>Net Tax on Investment Income</t>
  </si>
  <si>
    <t>Investment Returns on Retirement Corpus</t>
  </si>
  <si>
    <t>Tax Adjusted Returns</t>
  </si>
  <si>
    <t>Net Returns</t>
  </si>
  <si>
    <t>EPF</t>
  </si>
  <si>
    <t>Superannuation</t>
  </si>
  <si>
    <t>Gratuity</t>
  </si>
  <si>
    <t>Total Employment Benefits @ Retirement</t>
  </si>
  <si>
    <t>Total Current Assets Utilized</t>
  </si>
  <si>
    <t>Percentage of Goal on Track</t>
  </si>
  <si>
    <t>Fresh Investments Required</t>
  </si>
  <si>
    <t>Deficit (Corpus Required-Assets Utilized)</t>
  </si>
  <si>
    <t>Expected Investment Returns</t>
  </si>
  <si>
    <t>Lumpsum Funding Required (If Available)</t>
  </si>
  <si>
    <t>Monthly Investments (Fixed)</t>
  </si>
  <si>
    <t>Monthly Investments (Growing)</t>
  </si>
  <si>
    <t>Your Goal / Requirement</t>
  </si>
  <si>
    <t>Your Future Annual Expenses @ Retirement Age</t>
  </si>
  <si>
    <t>Your Current Monthly / Annual Expenses</t>
  </si>
  <si>
    <t>Current Age</t>
  </si>
  <si>
    <t>Retirement Age</t>
  </si>
  <si>
    <t>Monthly Expenses @ Retirement Age</t>
  </si>
  <si>
    <t>Annual Expenses @ Retirement Age</t>
  </si>
  <si>
    <t>Total Current Monthly Expenses</t>
  </si>
  <si>
    <t>How much you need for Retirement?</t>
  </si>
  <si>
    <t>Fixed Deposits</t>
  </si>
  <si>
    <t>Insurance Policies</t>
  </si>
  <si>
    <t>Date of Working</t>
  </si>
  <si>
    <t>Date of Birth</t>
  </si>
  <si>
    <t>Life Expectancy</t>
  </si>
  <si>
    <t>Total Current Annual Expenses</t>
  </si>
  <si>
    <t>% Drop in Expenses after Retirement</t>
  </si>
  <si>
    <t>Other Current Investments allocated, if any</t>
  </si>
  <si>
    <t>Growth Rate of Monthly Investments (p.a.)</t>
  </si>
  <si>
    <t>Retirement Corpus Utilization</t>
  </si>
  <si>
    <t>Input Data or Link Cells to Retirement Calculator</t>
  </si>
  <si>
    <t>Retirement Corpus Built/ Planned</t>
  </si>
  <si>
    <t>Expenses in the First Year of Retirement</t>
  </si>
  <si>
    <t>Post Tax Investment Returns on Retirement Corpus</t>
  </si>
  <si>
    <t>Inflation during Retirement</t>
  </si>
  <si>
    <t>Retirement Age Start</t>
  </si>
  <si>
    <t>Age</t>
  </si>
  <si>
    <t>Corpus</t>
  </si>
  <si>
    <t>Annual Expenses</t>
  </si>
  <si>
    <t>Balance</t>
  </si>
  <si>
    <t>Balance Growth</t>
  </si>
  <si>
    <t>Input</t>
  </si>
  <si>
    <t>Output</t>
  </si>
  <si>
    <t>Assumption</t>
  </si>
  <si>
    <t>Employment Benefits, if any (Values at the time of retirement)</t>
  </si>
  <si>
    <t>2.) The values of Fixed Income products like FD's, Traditional Insurance policies etc should be considered as pre-matured closure or surrender values as on date</t>
  </si>
  <si>
    <t xml:space="preserve">Note : </t>
  </si>
  <si>
    <t>3.) The values are to be entered only in Corpus Building Sheet, the second sheet is the output of the 1st sheet.</t>
  </si>
  <si>
    <r>
      <t xml:space="preserve">1.) The Expected Investment Returns in </t>
    </r>
    <r>
      <rPr>
        <b/>
        <sz val="11"/>
        <color theme="1"/>
        <rFont val="Calibri"/>
        <family val="2"/>
        <scheme val="minor"/>
      </rPr>
      <t>Cell No D48</t>
    </r>
    <r>
      <rPr>
        <sz val="11"/>
        <color theme="1"/>
        <rFont val="Calibri"/>
        <family val="2"/>
        <scheme val="minor"/>
      </rPr>
      <t xml:space="preserve"> and the Growing rate of monthly investments in </t>
    </r>
    <r>
      <rPr>
        <b/>
        <sz val="11"/>
        <color theme="1"/>
        <rFont val="Calibri"/>
        <family val="2"/>
        <scheme val="minor"/>
      </rPr>
      <t>Cell no D51 should not be the same</t>
    </r>
    <r>
      <rPr>
        <sz val="11"/>
        <color theme="1"/>
        <rFont val="Calibri"/>
        <family val="2"/>
        <scheme val="minor"/>
      </rPr>
      <t>.</t>
    </r>
  </si>
  <si>
    <t>© Network FP Knowledge Solutions Pvt. Ltd. Only Network FP ProMembers are licensed to use this calculator.</t>
  </si>
  <si>
    <t>Mutual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</si>
</sst>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;@"/>
    <numFmt numFmtId="165" formatCode="_ * #,##0_ ;_ * \-#,##0_ ;_ * &quot;-&quot;??_ ;_ @_ "/>
    <numFmt numFmtId="166" formatCode="0.0%"/>
    <numFmt numFmtId="167" formatCode="&quot;Rs.&quot;\ #,##0.00;[Red]&quot;Rs.&quot;\ \-#,##0.00"/>
    <numFmt numFmtId="168" formatCode="[$-409]d/m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20"/>
      <color rgb="FFCC0000"/>
      <name val="Calibri"/>
      <family val="2"/>
    </font>
    <font>
      <b/>
      <sz val="14"/>
      <color rgb="FFCC000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Verdana"/>
      <family val="2"/>
    </font>
    <font>
      <sz val="8"/>
      <name val="Verdana"/>
      <family val="2"/>
    </font>
    <font>
      <sz val="20"/>
      <color rgb="FFC8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rgb="FFC8000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0000"/>
        <bgColor theme="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C80000"/>
        <bgColor indexed="64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rgb="FFC80000"/>
      </left>
      <right/>
      <top/>
      <bottom style="hair">
        <color rgb="FFC80000"/>
      </bottom>
      <diagonal/>
    </border>
    <border>
      <left/>
      <right/>
      <top/>
      <bottom style="hair">
        <color rgb="FFC80000"/>
      </bottom>
      <diagonal/>
    </border>
    <border>
      <left/>
      <right style="hair">
        <color rgb="FFC80000"/>
      </right>
      <top/>
      <bottom style="hair">
        <color rgb="FFC80000"/>
      </bottom>
      <diagonal/>
    </border>
    <border>
      <left style="hair">
        <color rgb="FFC80000"/>
      </left>
      <right/>
      <top style="hair">
        <color rgb="FFC80000"/>
      </top>
      <bottom style="hair">
        <color rgb="FFC80000"/>
      </bottom>
      <diagonal/>
    </border>
    <border>
      <left/>
      <right/>
      <top style="hair">
        <color rgb="FFC80000"/>
      </top>
      <bottom style="hair">
        <color rgb="FFC80000"/>
      </bottom>
      <diagonal/>
    </border>
    <border>
      <left/>
      <right style="hair">
        <color rgb="FFC80000"/>
      </right>
      <top style="hair">
        <color rgb="FFC80000"/>
      </top>
      <bottom style="hair">
        <color rgb="FFC80000"/>
      </bottom>
      <diagonal/>
    </border>
    <border>
      <left style="hair">
        <color rgb="FFC80000"/>
      </left>
      <right style="hair">
        <color rgb="FFC80000"/>
      </right>
      <top style="hair">
        <color rgb="FFC80000"/>
      </top>
      <bottom style="hair">
        <color rgb="FFC80000"/>
      </bottom>
      <diagonal/>
    </border>
    <border>
      <left style="hair">
        <color rgb="FFC80000"/>
      </left>
      <right style="hair">
        <color rgb="FFC80000"/>
      </right>
      <top/>
      <bottom style="hair">
        <color rgb="FFC8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</cellStyleXfs>
  <cellXfs count="85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left" vertical="center" wrapText="1"/>
      <protection locked="0"/>
    </xf>
    <xf numFmtId="3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1" xfId="0" applyNumberFormat="1" applyFill="1" applyBorder="1" applyAlignment="1" applyProtection="1">
      <alignment horizontal="left" vertical="center" wrapText="1"/>
      <protection locked="0"/>
    </xf>
    <xf numFmtId="16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0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5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1" xfId="1" applyNumberFormat="1" applyFont="1" applyFill="1" applyBorder="1" applyAlignment="1" applyProtection="1">
      <alignment horizontal="right" vertical="center" wrapText="1"/>
      <protection locked="0"/>
    </xf>
    <xf numFmtId="1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38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1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10" fontId="0" fillId="0" borderId="1" xfId="0" applyNumberFormat="1" applyFill="1" applyBorder="1" applyAlignment="1" applyProtection="1">
      <alignment horizontal="left" vertical="center" wrapText="1"/>
      <protection locked="0"/>
    </xf>
    <xf numFmtId="3" fontId="0" fillId="0" borderId="1" xfId="0" applyNumberFormat="1" applyFont="1" applyFill="1" applyBorder="1" applyAlignment="1" applyProtection="1">
      <alignment vertical="center" wrapText="1"/>
      <protection locked="0"/>
    </xf>
    <xf numFmtId="10" fontId="0" fillId="0" borderId="1" xfId="0" applyNumberFormat="1" applyFont="1" applyFill="1" applyBorder="1" applyAlignment="1" applyProtection="1">
      <alignment vertical="center" wrapText="1"/>
      <protection locked="0"/>
    </xf>
    <xf numFmtId="3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1" xfId="0" applyNumberFormat="1" applyFont="1" applyFill="1" applyBorder="1" applyAlignment="1" applyProtection="1">
      <alignment horizontal="left" vertical="center" wrapText="1"/>
      <protection locked="0"/>
    </xf>
    <xf numFmtId="3" fontId="7" fillId="4" borderId="1" xfId="0" applyNumberFormat="1" applyFont="1" applyFill="1" applyBorder="1" applyAlignment="1" applyProtection="1">
      <alignment horizontal="right" vertical="center" wrapText="1"/>
      <protection locked="0"/>
    </xf>
    <xf numFmtId="10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166" fontId="0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3" fontId="12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3" fontId="13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3" fontId="16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0" xfId="0" applyNumberFormat="1" applyFont="1" applyAlignment="1" applyProtection="1">
      <alignment vertical="center"/>
      <protection locked="0"/>
    </xf>
    <xf numFmtId="10" fontId="16" fillId="0" borderId="13" xfId="2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49" fontId="2" fillId="5" borderId="14" xfId="0" applyNumberFormat="1" applyFont="1" applyFill="1" applyBorder="1" applyAlignment="1" applyProtection="1">
      <alignment horizontal="center" vertical="center" wrapText="1"/>
      <protection locked="0"/>
    </xf>
    <xf numFmtId="168" fontId="2" fillId="5" borderId="1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/>
    </xf>
    <xf numFmtId="3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3" fontId="16" fillId="0" borderId="10" xfId="0" applyNumberFormat="1" applyFont="1" applyFill="1" applyBorder="1" applyAlignment="1" applyProtection="1">
      <alignment horizontal="left" vertical="center" wrapText="1"/>
      <protection locked="0"/>
    </xf>
    <xf numFmtId="3" fontId="16" fillId="0" borderId="11" xfId="0" applyNumberFormat="1" applyFont="1" applyFill="1" applyBorder="1" applyAlignment="1" applyProtection="1">
      <alignment horizontal="left" vertical="center" wrapText="1"/>
      <protection locked="0"/>
    </xf>
    <xf numFmtId="3" fontId="1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5" borderId="7" xfId="0" applyFont="1" applyFill="1" applyBorder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 applyProtection="1">
      <alignment horizontal="center" vertical="center" wrapText="1"/>
      <protection locked="0"/>
    </xf>
    <xf numFmtId="0" fontId="15" fillId="5" borderId="9" xfId="0" applyFont="1" applyFill="1" applyBorder="1" applyAlignment="1" applyProtection="1">
      <alignment horizontal="center" vertical="center" wrapText="1"/>
      <protection locked="0"/>
    </xf>
  </cellXfs>
  <cellStyles count="6">
    <cellStyle name="Comma" xfId="1" builtinId="3"/>
    <cellStyle name="Hyperlink" xfId="3" builtinId="8"/>
    <cellStyle name="Normal" xfId="0" builtinId="0"/>
    <cellStyle name="Normal 2" xfId="4"/>
    <cellStyle name="Normal 3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DD080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Retirement Corpus Utilization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Retirement Corpus</c:v>
          </c:tx>
          <c:spPr>
            <a:solidFill>
              <a:srgbClr val="AA4643"/>
            </a:solidFill>
            <a:ln w="25400">
              <a:noFill/>
            </a:ln>
          </c:spPr>
          <c:invertIfNegative val="0"/>
          <c:cat>
            <c:numRef>
              <c:f>Corpus_Utlization!$B$11:$B$35</c:f>
              <c:numCache>
                <c:formatCode>#,##0</c:formatCode>
                <c:ptCount val="25"/>
                <c:pt idx="0">
                  <c:v>71</c:v>
                </c:pt>
                <c:pt idx="1">
                  <c:v>72</c:v>
                </c:pt>
                <c:pt idx="2">
                  <c:v>73</c:v>
                </c:pt>
                <c:pt idx="3">
                  <c:v>74</c:v>
                </c:pt>
                <c:pt idx="4">
                  <c:v>75</c:v>
                </c:pt>
                <c:pt idx="5">
                  <c:v>76</c:v>
                </c:pt>
                <c:pt idx="6">
                  <c:v>77</c:v>
                </c:pt>
                <c:pt idx="7">
                  <c:v>78</c:v>
                </c:pt>
                <c:pt idx="8">
                  <c:v>79</c:v>
                </c:pt>
                <c:pt idx="9">
                  <c:v>80</c:v>
                </c:pt>
                <c:pt idx="10">
                  <c:v>81</c:v>
                </c:pt>
                <c:pt idx="11">
                  <c:v>82</c:v>
                </c:pt>
                <c:pt idx="12">
                  <c:v>83</c:v>
                </c:pt>
                <c:pt idx="13">
                  <c:v>84</c:v>
                </c:pt>
                <c:pt idx="14">
                  <c:v>85</c:v>
                </c:pt>
                <c:pt idx="15">
                  <c:v>86</c:v>
                </c:pt>
                <c:pt idx="16">
                  <c:v>87</c:v>
                </c:pt>
                <c:pt idx="17">
                  <c:v>88</c:v>
                </c:pt>
                <c:pt idx="18">
                  <c:v>89</c:v>
                </c:pt>
                <c:pt idx="19">
                  <c:v>90</c:v>
                </c:pt>
                <c:pt idx="20">
                  <c:v>91</c:v>
                </c:pt>
                <c:pt idx="21">
                  <c:v>92</c:v>
                </c:pt>
                <c:pt idx="22">
                  <c:v>93</c:v>
                </c:pt>
                <c:pt idx="23">
                  <c:v>94</c:v>
                </c:pt>
                <c:pt idx="24">
                  <c:v>95</c:v>
                </c:pt>
              </c:numCache>
            </c:numRef>
          </c:cat>
          <c:val>
            <c:numRef>
              <c:f>Corpus_Utlization!$C$11:$C$35</c:f>
              <c:numCache>
                <c:formatCode>#,##0</c:formatCode>
                <c:ptCount val="25"/>
                <c:pt idx="0">
                  <c:v>11518713</c:v>
                </c:pt>
                <c:pt idx="1">
                  <c:v>11524249</c:v>
                </c:pt>
                <c:pt idx="2">
                  <c:v>11471499</c:v>
                </c:pt>
                <c:pt idx="3">
                  <c:v>11351954</c:v>
                </c:pt>
                <c:pt idx="4">
                  <c:v>11156167</c:v>
                </c:pt>
                <c:pt idx="5">
                  <c:v>10873656</c:v>
                </c:pt>
                <c:pt idx="6">
                  <c:v>10492809</c:v>
                </c:pt>
                <c:pt idx="7">
                  <c:v>10000767</c:v>
                </c:pt>
                <c:pt idx="8">
                  <c:v>9383305</c:v>
                </c:pt>
                <c:pt idx="9">
                  <c:v>8624698</c:v>
                </c:pt>
                <c:pt idx="10">
                  <c:v>7707578</c:v>
                </c:pt>
                <c:pt idx="11">
                  <c:v>6612772</c:v>
                </c:pt>
                <c:pt idx="12">
                  <c:v>5319131</c:v>
                </c:pt>
                <c:pt idx="13">
                  <c:v>3803342</c:v>
                </c:pt>
                <c:pt idx="14">
                  <c:v>2039719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8C-40A9-8BE0-1D17889EAC63}"/>
            </c:ext>
          </c:extLst>
        </c:ser>
        <c:ser>
          <c:idx val="1"/>
          <c:order val="1"/>
          <c:tx>
            <c:v>Annual Expenses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Corpus_Utlization!$B$11:$B$35</c:f>
              <c:numCache>
                <c:formatCode>#,##0</c:formatCode>
                <c:ptCount val="25"/>
                <c:pt idx="0">
                  <c:v>71</c:v>
                </c:pt>
                <c:pt idx="1">
                  <c:v>72</c:v>
                </c:pt>
                <c:pt idx="2">
                  <c:v>73</c:v>
                </c:pt>
                <c:pt idx="3">
                  <c:v>74</c:v>
                </c:pt>
                <c:pt idx="4">
                  <c:v>75</c:v>
                </c:pt>
                <c:pt idx="5">
                  <c:v>76</c:v>
                </c:pt>
                <c:pt idx="6">
                  <c:v>77</c:v>
                </c:pt>
                <c:pt idx="7">
                  <c:v>78</c:v>
                </c:pt>
                <c:pt idx="8">
                  <c:v>79</c:v>
                </c:pt>
                <c:pt idx="9">
                  <c:v>80</c:v>
                </c:pt>
                <c:pt idx="10">
                  <c:v>81</c:v>
                </c:pt>
                <c:pt idx="11">
                  <c:v>82</c:v>
                </c:pt>
                <c:pt idx="12">
                  <c:v>83</c:v>
                </c:pt>
                <c:pt idx="13">
                  <c:v>84</c:v>
                </c:pt>
                <c:pt idx="14">
                  <c:v>85</c:v>
                </c:pt>
                <c:pt idx="15">
                  <c:v>86</c:v>
                </c:pt>
                <c:pt idx="16">
                  <c:v>87</c:v>
                </c:pt>
                <c:pt idx="17">
                  <c:v>88</c:v>
                </c:pt>
                <c:pt idx="18">
                  <c:v>89</c:v>
                </c:pt>
                <c:pt idx="19">
                  <c:v>90</c:v>
                </c:pt>
                <c:pt idx="20">
                  <c:v>91</c:v>
                </c:pt>
                <c:pt idx="21">
                  <c:v>92</c:v>
                </c:pt>
                <c:pt idx="22">
                  <c:v>93</c:v>
                </c:pt>
                <c:pt idx="23">
                  <c:v>94</c:v>
                </c:pt>
                <c:pt idx="24">
                  <c:v>95</c:v>
                </c:pt>
              </c:numCache>
            </c:numRef>
          </c:cat>
          <c:val>
            <c:numRef>
              <c:f>Corpus_Utlization!$D$11:$D$35</c:f>
              <c:numCache>
                <c:formatCode>#,##0</c:formatCode>
                <c:ptCount val="25"/>
                <c:pt idx="0">
                  <c:v>-902178</c:v>
                </c:pt>
                <c:pt idx="1">
                  <c:v>-956309</c:v>
                </c:pt>
                <c:pt idx="2">
                  <c:v>-1013688</c:v>
                </c:pt>
                <c:pt idx="3">
                  <c:v>-1074509</c:v>
                </c:pt>
                <c:pt idx="4">
                  <c:v>-1138980</c:v>
                </c:pt>
                <c:pt idx="5">
                  <c:v>-1207319</c:v>
                </c:pt>
                <c:pt idx="6">
                  <c:v>-1279758</c:v>
                </c:pt>
                <c:pt idx="7">
                  <c:v>-1356543</c:v>
                </c:pt>
                <c:pt idx="8">
                  <c:v>-1437936</c:v>
                </c:pt>
                <c:pt idx="9">
                  <c:v>-1524212</c:v>
                </c:pt>
                <c:pt idx="10">
                  <c:v>-1615665</c:v>
                </c:pt>
                <c:pt idx="11">
                  <c:v>-1712605</c:v>
                </c:pt>
                <c:pt idx="12">
                  <c:v>-1815361</c:v>
                </c:pt>
                <c:pt idx="13">
                  <c:v>-1924283</c:v>
                </c:pt>
                <c:pt idx="14">
                  <c:v>-2039740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8C-40A9-8BE0-1D17889EA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00232"/>
        <c:axId val="169554008"/>
      </c:barChart>
      <c:catAx>
        <c:axId val="16990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9933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Retirement Years</a:t>
                </a:r>
              </a:p>
            </c:rich>
          </c:tx>
          <c:layout>
            <c:manualLayout>
              <c:xMode val="edge"/>
              <c:yMode val="edge"/>
              <c:x val="0.44125393700787402"/>
              <c:y val="0.91951800142629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9554008"/>
        <c:crosses val="autoZero"/>
        <c:auto val="1"/>
        <c:lblAlgn val="ctr"/>
        <c:lblOffset val="100"/>
        <c:noMultiLvlLbl val="0"/>
      </c:catAx>
      <c:valAx>
        <c:axId val="169554008"/>
        <c:scaling>
          <c:orientation val="minMax"/>
          <c:max val="55000000"/>
          <c:min val="-15000000"/>
        </c:scaling>
        <c:delete val="0"/>
        <c:axPos val="l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9933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Retirement Corpus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99002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075"/>
          <c:y val="0.2436980671533705"/>
          <c:w val="0.14702020997375329"/>
          <c:h val="0.127862252512553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0806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942975</xdr:colOff>
      <xdr:row>3</xdr:row>
      <xdr:rowOff>323850</xdr:rowOff>
    </xdr:from>
    <xdr:to>
      <xdr:col>4</xdr:col>
      <xdr:colOff>1228725</xdr:colOff>
      <xdr:row>8</xdr:row>
      <xdr:rowOff>200025</xdr:rowOff>
    </xdr:to>
    <xdr:pic>
      <xdr:nvPicPr>
        <xdr:cNvPr id="2" name="Picture 1" descr="retirement4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323850"/>
          <a:ext cx="13430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126778</xdr:rowOff>
    </xdr:from>
    <xdr:to>
      <xdr:col>2</xdr:col>
      <xdr:colOff>1191959</xdr:colOff>
      <xdr:row>3</xdr:row>
      <xdr:rowOff>44672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6778"/>
          <a:ext cx="1982534" cy="660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3</xdr:row>
      <xdr:rowOff>198120</xdr:rowOff>
    </xdr:from>
    <xdr:to>
      <xdr:col>16</xdr:col>
      <xdr:colOff>428625</xdr:colOff>
      <xdr:row>17</xdr:row>
      <xdr:rowOff>127635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251460</xdr:colOff>
      <xdr:row>0</xdr:row>
      <xdr:rowOff>136938</xdr:rowOff>
    </xdr:from>
    <xdr:to>
      <xdr:col>16</xdr:col>
      <xdr:colOff>689039</xdr:colOff>
      <xdr:row>2</xdr:row>
      <xdr:rowOff>57372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6235" y="136938"/>
          <a:ext cx="1961579" cy="653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4:N92"/>
  <sheetViews>
    <sheetView showGridLines="0" tabSelected="1" zoomScaleNormal="100" workbookViewId="0">
      <selection activeCell="B4" sqref="B4:E4"/>
    </sheetView>
  </sheetViews>
  <sheetFormatPr defaultColWidth="9.140625" defaultRowHeight="20.100000000000001" customHeight="1" x14ac:dyDescent="0.25"/>
  <cols>
    <col min="1" max="1" width="3.7109375" style="4" customWidth="1"/>
    <col min="2" max="2" width="9.28515625" style="57" customWidth="1"/>
    <col min="3" max="3" width="39.7109375" style="4" bestFit="1" customWidth="1"/>
    <col min="4" max="4" width="15.85546875" style="4" customWidth="1"/>
    <col min="5" max="5" width="19.140625" style="4" customWidth="1"/>
    <col min="6" max="6" width="14.7109375" style="4" customWidth="1"/>
    <col min="7" max="16384" width="9.140625" style="4"/>
  </cols>
  <sheetData>
    <row r="4" spans="1:6" ht="39" customHeight="1" x14ac:dyDescent="0.25">
      <c r="B4" s="74" t="s">
        <v>0</v>
      </c>
      <c r="C4" s="74"/>
      <c r="D4" s="74"/>
      <c r="E4" s="74"/>
    </row>
    <row r="5" spans="1:6" s="1" customFormat="1" ht="20.100000000000001" customHeight="1" x14ac:dyDescent="0.25">
      <c r="B5" s="75" t="s">
        <v>32</v>
      </c>
      <c r="C5" s="75"/>
      <c r="D5" s="76" t="s">
        <v>1</v>
      </c>
      <c r="E5" s="76"/>
    </row>
    <row r="6" spans="1:6" s="1" customFormat="1" ht="20.100000000000001" customHeight="1" x14ac:dyDescent="0.25">
      <c r="B6" s="77" t="s">
        <v>2</v>
      </c>
      <c r="C6" s="77"/>
      <c r="D6" s="76"/>
      <c r="E6" s="76"/>
    </row>
    <row r="7" spans="1:6" s="1" customFormat="1" ht="20.100000000000001" customHeight="1" x14ac:dyDescent="0.25">
      <c r="B7" s="77"/>
      <c r="C7" s="77"/>
      <c r="D7" s="76"/>
      <c r="E7" s="76"/>
    </row>
    <row r="8" spans="1:6" s="1" customFormat="1" ht="20.100000000000001" customHeight="1" x14ac:dyDescent="0.25">
      <c r="B8" s="77"/>
      <c r="C8" s="77"/>
      <c r="D8" s="76"/>
      <c r="E8" s="76"/>
    </row>
    <row r="9" spans="1:6" s="1" customFormat="1" ht="20.100000000000001" customHeight="1" x14ac:dyDescent="0.25">
      <c r="B9" s="3" t="s">
        <v>3</v>
      </c>
      <c r="C9" s="2"/>
      <c r="D9" s="2"/>
    </row>
    <row r="10" spans="1:6" s="1" customFormat="1" ht="20.100000000000001" customHeight="1" thickBot="1" x14ac:dyDescent="0.3">
      <c r="B10" s="5" t="s">
        <v>4</v>
      </c>
      <c r="C10" s="5" t="s">
        <v>5</v>
      </c>
      <c r="D10" s="5" t="s">
        <v>6</v>
      </c>
      <c r="E10" s="5" t="s">
        <v>7</v>
      </c>
    </row>
    <row r="11" spans="1:6" s="1" customFormat="1" ht="20.100000000000001" customHeight="1" x14ac:dyDescent="0.25">
      <c r="A11" s="6"/>
      <c r="B11" s="71" t="s">
        <v>34</v>
      </c>
      <c r="C11" s="72"/>
      <c r="D11" s="72"/>
      <c r="E11" s="73"/>
    </row>
    <row r="12" spans="1:6" s="1" customFormat="1" ht="20.100000000000001" customHeight="1" x14ac:dyDescent="0.25">
      <c r="A12" s="7"/>
      <c r="B12" s="8">
        <v>1</v>
      </c>
      <c r="C12" s="9" t="s">
        <v>8</v>
      </c>
      <c r="D12" s="10">
        <v>35000</v>
      </c>
      <c r="E12" s="11" t="s">
        <v>62</v>
      </c>
      <c r="F12" s="12"/>
    </row>
    <row r="13" spans="1:6" s="1" customFormat="1" ht="20.100000000000001" customHeight="1" x14ac:dyDescent="0.25">
      <c r="A13" s="7"/>
      <c r="B13" s="8">
        <v>2</v>
      </c>
      <c r="C13" s="9" t="s">
        <v>9</v>
      </c>
      <c r="D13" s="10">
        <v>15000</v>
      </c>
      <c r="E13" s="11" t="s">
        <v>62</v>
      </c>
      <c r="F13" s="12"/>
    </row>
    <row r="14" spans="1:6" s="1" customFormat="1" ht="20.100000000000001" customHeight="1" x14ac:dyDescent="0.25">
      <c r="A14" s="7"/>
      <c r="B14" s="8">
        <v>3</v>
      </c>
      <c r="C14" s="13" t="s">
        <v>10</v>
      </c>
      <c r="D14" s="10">
        <v>3000</v>
      </c>
      <c r="E14" s="14" t="s">
        <v>62</v>
      </c>
      <c r="F14" s="12"/>
    </row>
    <row r="15" spans="1:6" s="1" customFormat="1" ht="20.100000000000001" customHeight="1" x14ac:dyDescent="0.25">
      <c r="A15" s="7"/>
      <c r="B15" s="8"/>
      <c r="C15" s="15" t="s">
        <v>39</v>
      </c>
      <c r="D15" s="16">
        <f>SUM(D12:D14)</f>
        <v>53000</v>
      </c>
      <c r="E15" s="11" t="s">
        <v>63</v>
      </c>
      <c r="F15" s="12"/>
    </row>
    <row r="16" spans="1:6" s="20" customFormat="1" ht="20.100000000000001" customHeight="1" x14ac:dyDescent="0.25">
      <c r="A16" s="17"/>
      <c r="B16" s="18"/>
      <c r="C16" s="15" t="s">
        <v>46</v>
      </c>
      <c r="D16" s="16">
        <f>D15*12</f>
        <v>636000</v>
      </c>
      <c r="E16" s="19" t="s">
        <v>63</v>
      </c>
    </row>
    <row r="17" spans="1:6" s="1" customFormat="1" ht="20.100000000000001" customHeight="1" x14ac:dyDescent="0.25">
      <c r="A17" s="7"/>
      <c r="B17" s="71" t="s">
        <v>33</v>
      </c>
      <c r="C17" s="72"/>
      <c r="D17" s="72"/>
      <c r="E17" s="73"/>
    </row>
    <row r="18" spans="1:6" s="1" customFormat="1" ht="20.100000000000001" customHeight="1" x14ac:dyDescent="0.25">
      <c r="A18" s="7"/>
      <c r="B18" s="8">
        <v>1</v>
      </c>
      <c r="C18" s="21" t="s">
        <v>11</v>
      </c>
      <c r="D18" s="22">
        <v>0.06</v>
      </c>
      <c r="E18" s="23" t="s">
        <v>64</v>
      </c>
      <c r="F18" s="12"/>
    </row>
    <row r="19" spans="1:6" s="1" customFormat="1" ht="20.100000000000001" customHeight="1" x14ac:dyDescent="0.25">
      <c r="A19" s="7"/>
      <c r="B19" s="8">
        <v>2</v>
      </c>
      <c r="C19" s="24" t="s">
        <v>43</v>
      </c>
      <c r="D19" s="25">
        <v>44172</v>
      </c>
      <c r="E19" s="11" t="s">
        <v>62</v>
      </c>
      <c r="F19" s="12"/>
    </row>
    <row r="20" spans="1:6" s="1" customFormat="1" ht="20.100000000000001" customHeight="1" x14ac:dyDescent="0.25">
      <c r="A20" s="7"/>
      <c r="B20" s="8">
        <v>3</v>
      </c>
      <c r="C20" s="24" t="s">
        <v>44</v>
      </c>
      <c r="D20" s="25">
        <v>20866</v>
      </c>
      <c r="E20" s="11" t="s">
        <v>62</v>
      </c>
      <c r="F20" s="12"/>
    </row>
    <row r="21" spans="1:6" s="1" customFormat="1" ht="20.100000000000001" customHeight="1" x14ac:dyDescent="0.25">
      <c r="A21" s="7"/>
      <c r="B21" s="8">
        <v>4</v>
      </c>
      <c r="C21" s="21" t="s">
        <v>35</v>
      </c>
      <c r="D21" s="26">
        <v>64</v>
      </c>
      <c r="E21" s="23" t="s">
        <v>63</v>
      </c>
      <c r="F21" s="12"/>
    </row>
    <row r="22" spans="1:6" s="1" customFormat="1" ht="20.100000000000001" customHeight="1" x14ac:dyDescent="0.25">
      <c r="A22" s="7"/>
      <c r="B22" s="8">
        <v>5</v>
      </c>
      <c r="C22" s="21" t="s">
        <v>36</v>
      </c>
      <c r="D22" s="26">
        <v>70</v>
      </c>
      <c r="E22" s="23" t="s">
        <v>62</v>
      </c>
      <c r="F22" s="12"/>
    </row>
    <row r="23" spans="1:6" s="1" customFormat="1" ht="20.100000000000001" customHeight="1" x14ac:dyDescent="0.25">
      <c r="A23" s="7"/>
      <c r="B23" s="8">
        <v>6</v>
      </c>
      <c r="C23" s="24" t="s">
        <v>12</v>
      </c>
      <c r="D23" s="26">
        <f>D22-D21</f>
        <v>6</v>
      </c>
      <c r="E23" s="11" t="s">
        <v>63</v>
      </c>
      <c r="F23" s="12"/>
    </row>
    <row r="24" spans="1:6" s="1" customFormat="1" ht="20.100000000000001" customHeight="1" x14ac:dyDescent="0.25">
      <c r="A24" s="7"/>
      <c r="B24" s="8">
        <v>7</v>
      </c>
      <c r="C24" s="27" t="s">
        <v>13</v>
      </c>
      <c r="D24" s="28">
        <f>D19+D23*365</f>
        <v>46362</v>
      </c>
      <c r="E24" s="8" t="s">
        <v>63</v>
      </c>
      <c r="F24" s="12"/>
    </row>
    <row r="25" spans="1:6" s="1" customFormat="1" ht="20.100000000000001" customHeight="1" x14ac:dyDescent="0.25">
      <c r="A25" s="7"/>
      <c r="B25" s="8">
        <v>8</v>
      </c>
      <c r="C25" s="27" t="s">
        <v>47</v>
      </c>
      <c r="D25" s="22">
        <v>0</v>
      </c>
      <c r="E25" s="8" t="s">
        <v>62</v>
      </c>
      <c r="F25" s="12"/>
    </row>
    <row r="26" spans="1:6" s="1" customFormat="1" ht="20.100000000000001" customHeight="1" x14ac:dyDescent="0.25">
      <c r="A26" s="7"/>
      <c r="B26" s="18"/>
      <c r="C26" s="29" t="s">
        <v>38</v>
      </c>
      <c r="D26" s="16">
        <f>FV(D18,D23,,-D16*(1-D25))</f>
        <v>902178.15539481642</v>
      </c>
      <c r="E26" s="18" t="s">
        <v>63</v>
      </c>
      <c r="F26" s="12"/>
    </row>
    <row r="27" spans="1:6" s="1" customFormat="1" ht="20.100000000000001" customHeight="1" x14ac:dyDescent="0.25">
      <c r="A27" s="7"/>
      <c r="B27" s="8"/>
      <c r="C27" s="29" t="s">
        <v>37</v>
      </c>
      <c r="D27" s="16">
        <f>D26/12</f>
        <v>75181.51294956803</v>
      </c>
      <c r="E27" s="8" t="s">
        <v>63</v>
      </c>
      <c r="F27" s="12"/>
    </row>
    <row r="28" spans="1:6" s="1" customFormat="1" ht="20.100000000000001" customHeight="1" x14ac:dyDescent="0.25">
      <c r="A28" s="7"/>
      <c r="B28" s="71" t="s">
        <v>40</v>
      </c>
      <c r="C28" s="72"/>
      <c r="D28" s="72"/>
      <c r="E28" s="73"/>
    </row>
    <row r="29" spans="1:6" s="1" customFormat="1" ht="20.100000000000001" customHeight="1" x14ac:dyDescent="0.25">
      <c r="A29" s="7"/>
      <c r="B29" s="8">
        <v>1</v>
      </c>
      <c r="C29" s="24" t="s">
        <v>45</v>
      </c>
      <c r="D29" s="30">
        <v>85</v>
      </c>
      <c r="E29" s="11" t="s">
        <v>62</v>
      </c>
      <c r="F29" s="12"/>
    </row>
    <row r="30" spans="1:6" s="1" customFormat="1" ht="20.100000000000001" customHeight="1" x14ac:dyDescent="0.25">
      <c r="A30" s="7"/>
      <c r="B30" s="8">
        <v>2</v>
      </c>
      <c r="C30" s="9" t="s">
        <v>14</v>
      </c>
      <c r="D30" s="26">
        <f>+D29-D22</f>
        <v>15</v>
      </c>
      <c r="E30" s="11" t="s">
        <v>63</v>
      </c>
      <c r="F30" s="12"/>
    </row>
    <row r="31" spans="1:6" s="1" customFormat="1" ht="20.100000000000001" customHeight="1" x14ac:dyDescent="0.25">
      <c r="A31" s="7"/>
      <c r="B31" s="8">
        <v>3</v>
      </c>
      <c r="C31" s="21" t="s">
        <v>15</v>
      </c>
      <c r="D31" s="22">
        <v>0.06</v>
      </c>
      <c r="E31" s="23" t="s">
        <v>64</v>
      </c>
      <c r="F31" s="12"/>
    </row>
    <row r="32" spans="1:6" s="1" customFormat="1" ht="20.100000000000001" customHeight="1" x14ac:dyDescent="0.25">
      <c r="A32" s="7"/>
      <c r="B32" s="8">
        <v>4</v>
      </c>
      <c r="C32" s="27" t="s">
        <v>16</v>
      </c>
      <c r="D32" s="22">
        <v>0.1</v>
      </c>
      <c r="E32" s="23" t="s">
        <v>62</v>
      </c>
      <c r="F32" s="12"/>
    </row>
    <row r="33" spans="1:6" s="1" customFormat="1" ht="20.100000000000001" customHeight="1" x14ac:dyDescent="0.25">
      <c r="A33" s="7"/>
      <c r="B33" s="8">
        <v>5</v>
      </c>
      <c r="C33" s="21" t="s">
        <v>17</v>
      </c>
      <c r="D33" s="22">
        <v>9.5000000000000001E-2</v>
      </c>
      <c r="E33" s="23" t="s">
        <v>64</v>
      </c>
      <c r="F33" s="12"/>
    </row>
    <row r="34" spans="1:6" s="1" customFormat="1" ht="20.100000000000001" customHeight="1" x14ac:dyDescent="0.25">
      <c r="A34" s="7"/>
      <c r="B34" s="8">
        <v>6</v>
      </c>
      <c r="C34" s="21" t="s">
        <v>18</v>
      </c>
      <c r="D34" s="22">
        <f>D33*(1-D32)</f>
        <v>8.5500000000000007E-2</v>
      </c>
      <c r="E34" s="23" t="s">
        <v>63</v>
      </c>
      <c r="F34" s="12"/>
    </row>
    <row r="35" spans="1:6" s="1" customFormat="1" ht="20.100000000000001" customHeight="1" x14ac:dyDescent="0.25">
      <c r="A35" s="7"/>
      <c r="B35" s="8">
        <v>7</v>
      </c>
      <c r="C35" s="21" t="s">
        <v>19</v>
      </c>
      <c r="D35" s="22">
        <f>(1+D34)/(1+D31)-1</f>
        <v>2.4056603773584762E-2</v>
      </c>
      <c r="E35" s="23" t="s">
        <v>63</v>
      </c>
      <c r="F35" s="12"/>
    </row>
    <row r="36" spans="1:6" s="1" customFormat="1" ht="20.100000000000001" customHeight="1" x14ac:dyDescent="0.25">
      <c r="A36" s="7"/>
      <c r="B36" s="18"/>
      <c r="C36" s="31" t="s">
        <v>0</v>
      </c>
      <c r="D36" s="32">
        <f>PV(D35,D30,-D26,,1)</f>
        <v>11518713.460016824</v>
      </c>
      <c r="E36" s="33" t="s">
        <v>63</v>
      </c>
    </row>
    <row r="37" spans="1:6" s="1" customFormat="1" ht="20.100000000000001" customHeight="1" x14ac:dyDescent="0.25">
      <c r="A37" s="7"/>
      <c r="B37" s="71" t="s">
        <v>65</v>
      </c>
      <c r="C37" s="72"/>
      <c r="D37" s="72"/>
      <c r="E37" s="73"/>
    </row>
    <row r="38" spans="1:6" s="1" customFormat="1" ht="20.100000000000001" customHeight="1" x14ac:dyDescent="0.25">
      <c r="A38" s="7"/>
      <c r="B38" s="8">
        <v>1</v>
      </c>
      <c r="C38" s="21" t="s">
        <v>20</v>
      </c>
      <c r="D38" s="10">
        <v>750000</v>
      </c>
      <c r="E38" s="23" t="s">
        <v>62</v>
      </c>
    </row>
    <row r="39" spans="1:6" s="1" customFormat="1" ht="20.100000000000001" customHeight="1" x14ac:dyDescent="0.25">
      <c r="A39" s="7"/>
      <c r="B39" s="8">
        <v>2</v>
      </c>
      <c r="C39" s="21" t="s">
        <v>21</v>
      </c>
      <c r="D39" s="10"/>
      <c r="E39" s="23" t="s">
        <v>62</v>
      </c>
    </row>
    <row r="40" spans="1:6" s="1" customFormat="1" ht="20.100000000000001" customHeight="1" x14ac:dyDescent="0.25">
      <c r="A40" s="7"/>
      <c r="B40" s="8">
        <v>3</v>
      </c>
      <c r="C40" s="21" t="s">
        <v>22</v>
      </c>
      <c r="D40" s="10"/>
      <c r="E40" s="23" t="s">
        <v>62</v>
      </c>
    </row>
    <row r="41" spans="1:6" s="1" customFormat="1" ht="20.100000000000001" customHeight="1" x14ac:dyDescent="0.25">
      <c r="A41" s="7"/>
      <c r="B41" s="18"/>
      <c r="C41" s="31" t="s">
        <v>23</v>
      </c>
      <c r="D41" s="16">
        <f>SUM(D38:D40)</f>
        <v>750000</v>
      </c>
      <c r="E41" s="33" t="s">
        <v>63</v>
      </c>
    </row>
    <row r="42" spans="1:6" s="1" customFormat="1" ht="20.100000000000001" customHeight="1" x14ac:dyDescent="0.25">
      <c r="A42" s="7"/>
      <c r="B42" s="18"/>
      <c r="C42" s="31" t="s">
        <v>25</v>
      </c>
      <c r="D42" s="34">
        <f>(D41)/D36</f>
        <v>6.511143823512601E-2</v>
      </c>
      <c r="E42" s="33" t="s">
        <v>63</v>
      </c>
    </row>
    <row r="43" spans="1:6" s="1" customFormat="1" ht="20.100000000000001" customHeight="1" x14ac:dyDescent="0.25">
      <c r="A43" s="7"/>
      <c r="B43" s="71" t="s">
        <v>48</v>
      </c>
      <c r="C43" s="72"/>
      <c r="D43" s="72"/>
      <c r="E43" s="73"/>
    </row>
    <row r="44" spans="1:6" s="1" customFormat="1" ht="20.100000000000001" customHeight="1" x14ac:dyDescent="0.25">
      <c r="A44" s="7"/>
      <c r="B44" s="8">
        <v>1</v>
      </c>
      <c r="C44" s="35" t="s">
        <v>41</v>
      </c>
      <c r="D44" s="10"/>
      <c r="E44" s="23" t="s">
        <v>62</v>
      </c>
    </row>
    <row r="45" spans="1:6" s="1" customFormat="1" ht="20.100000000000001" customHeight="1" x14ac:dyDescent="0.25">
      <c r="A45" s="7"/>
      <c r="B45" s="8">
        <v>2</v>
      </c>
      <c r="C45" s="21" t="s">
        <v>42</v>
      </c>
      <c r="D45" s="10"/>
      <c r="E45" s="23" t="s">
        <v>62</v>
      </c>
    </row>
    <row r="46" spans="1:6" s="1" customFormat="1" ht="20.100000000000001" customHeight="1" x14ac:dyDescent="0.25">
      <c r="A46" s="7"/>
      <c r="B46" s="8">
        <v>3</v>
      </c>
      <c r="C46" s="21" t="s">
        <v>71</v>
      </c>
      <c r="D46" s="10">
        <v>3000000</v>
      </c>
      <c r="E46" s="23" t="s">
        <v>62</v>
      </c>
    </row>
    <row r="47" spans="1:6" s="1" customFormat="1" ht="20.100000000000001" customHeight="1" x14ac:dyDescent="0.25">
      <c r="A47" s="7"/>
      <c r="B47" s="8">
        <v>4</v>
      </c>
      <c r="C47" s="21"/>
      <c r="D47" s="10"/>
      <c r="E47" s="23" t="s">
        <v>62</v>
      </c>
    </row>
    <row r="48" spans="1:6" s="1" customFormat="1" ht="20.100000000000001" customHeight="1" x14ac:dyDescent="0.25">
      <c r="A48" s="7"/>
      <c r="B48" s="18"/>
      <c r="C48" s="31" t="s">
        <v>24</v>
      </c>
      <c r="D48" s="16">
        <f>SUM(D44:D47)</f>
        <v>3000000</v>
      </c>
      <c r="E48" s="33" t="s">
        <v>63</v>
      </c>
    </row>
    <row r="49" spans="1:14" s="1" customFormat="1" ht="20.100000000000001" customHeight="1" x14ac:dyDescent="0.25">
      <c r="A49" s="7"/>
      <c r="B49" s="71" t="s">
        <v>26</v>
      </c>
      <c r="C49" s="72"/>
      <c r="D49" s="72"/>
      <c r="E49" s="73"/>
    </row>
    <row r="50" spans="1:14" s="1" customFormat="1" ht="20.100000000000001" customHeight="1" x14ac:dyDescent="0.25">
      <c r="A50" s="7"/>
      <c r="B50" s="8"/>
      <c r="C50" s="21" t="s">
        <v>27</v>
      </c>
      <c r="D50" s="36">
        <f>D36-D41-D48</f>
        <v>7768713.4600168243</v>
      </c>
      <c r="E50" s="23" t="s">
        <v>63</v>
      </c>
    </row>
    <row r="51" spans="1:14" s="1" customFormat="1" ht="20.100000000000001" customHeight="1" x14ac:dyDescent="0.25">
      <c r="A51" s="7"/>
      <c r="B51" s="8"/>
      <c r="C51" s="36" t="s">
        <v>28</v>
      </c>
      <c r="D51" s="37">
        <v>0.1</v>
      </c>
      <c r="E51" s="23" t="s">
        <v>64</v>
      </c>
    </row>
    <row r="52" spans="1:14" s="1" customFormat="1" ht="37.5" x14ac:dyDescent="0.25">
      <c r="A52" s="7"/>
      <c r="B52" s="38"/>
      <c r="C52" s="39" t="s">
        <v>29</v>
      </c>
      <c r="D52" s="40">
        <f>PV(D51,D23,,-D50)-D48</f>
        <v>1385236.218237374</v>
      </c>
      <c r="E52" s="41" t="s">
        <v>63</v>
      </c>
    </row>
    <row r="53" spans="1:14" s="1" customFormat="1" ht="24" customHeight="1" x14ac:dyDescent="0.25">
      <c r="A53" s="7"/>
      <c r="B53" s="38"/>
      <c r="C53" s="39" t="s">
        <v>30</v>
      </c>
      <c r="D53" s="40">
        <f>PMT(NOMINAL(D51,12)/12,(D23)*12,D48,-D50,1)</f>
        <v>25161.942804262821</v>
      </c>
      <c r="E53" s="41" t="s">
        <v>63</v>
      </c>
    </row>
    <row r="54" spans="1:14" s="1" customFormat="1" ht="25.5" customHeight="1" x14ac:dyDescent="0.25">
      <c r="A54" s="7"/>
      <c r="B54" s="8"/>
      <c r="C54" s="42" t="s">
        <v>49</v>
      </c>
      <c r="D54" s="22">
        <v>7.0000000000000007E-2</v>
      </c>
      <c r="E54" s="23" t="s">
        <v>64</v>
      </c>
    </row>
    <row r="55" spans="1:14" s="1" customFormat="1" ht="24" customHeight="1" x14ac:dyDescent="0.25">
      <c r="A55" s="7"/>
      <c r="B55" s="38"/>
      <c r="C55" s="39" t="s">
        <v>31</v>
      </c>
      <c r="D55" s="40">
        <f>PMT(NOMINAL(D51,12)/12,12,,-((D50-FV(D51,D23,,-D48))*(D51-D54))/((1+D51)^D23-(1+D54)^D23),1)</f>
        <v>21504.922597802535</v>
      </c>
      <c r="E55" s="41" t="s">
        <v>63</v>
      </c>
    </row>
    <row r="56" spans="1:14" s="1" customFormat="1" ht="20.100000000000001" customHeight="1" x14ac:dyDescent="0.25">
      <c r="B56" s="43"/>
      <c r="C56" s="44"/>
    </row>
    <row r="57" spans="1:14" s="1" customFormat="1" ht="20.100000000000001" customHeight="1" x14ac:dyDescent="0.25">
      <c r="B57" s="45" t="s">
        <v>67</v>
      </c>
      <c r="C57" s="46"/>
      <c r="D57" s="47"/>
      <c r="E57" s="46"/>
      <c r="F57" s="46"/>
      <c r="G57" s="48"/>
      <c r="H57" s="48"/>
      <c r="I57" s="48"/>
      <c r="J57" s="48"/>
      <c r="K57" s="48"/>
      <c r="L57" s="48"/>
      <c r="M57" s="48"/>
      <c r="N57" s="48"/>
    </row>
    <row r="58" spans="1:14" s="1" customFormat="1" ht="20.100000000000001" customHeight="1" x14ac:dyDescent="0.25">
      <c r="B58" s="49" t="s">
        <v>69</v>
      </c>
      <c r="C58" s="46"/>
      <c r="D58" s="46"/>
      <c r="E58" s="46"/>
      <c r="F58" s="46"/>
      <c r="G58" s="48"/>
      <c r="H58" s="48"/>
      <c r="I58" s="48"/>
      <c r="J58" s="48"/>
      <c r="K58" s="48"/>
      <c r="L58" s="48"/>
      <c r="M58" s="48"/>
      <c r="N58" s="48"/>
    </row>
    <row r="59" spans="1:14" s="1" customFormat="1" ht="20.100000000000001" customHeight="1" x14ac:dyDescent="0.25">
      <c r="B59" s="49" t="s">
        <v>66</v>
      </c>
      <c r="C59" s="46"/>
      <c r="D59" s="46"/>
      <c r="E59" s="46"/>
      <c r="F59" s="46"/>
      <c r="G59" s="48"/>
      <c r="H59" s="48"/>
      <c r="I59" s="48"/>
      <c r="J59" s="48"/>
      <c r="K59" s="48"/>
      <c r="L59" s="48"/>
      <c r="M59" s="48"/>
      <c r="N59" s="48"/>
    </row>
    <row r="60" spans="1:14" s="1" customFormat="1" ht="20.100000000000001" customHeight="1" x14ac:dyDescent="0.25">
      <c r="B60" s="49" t="s">
        <v>68</v>
      </c>
      <c r="C60" s="46"/>
      <c r="D60" s="46"/>
      <c r="E60" s="46"/>
      <c r="F60" s="46"/>
      <c r="G60" s="48"/>
      <c r="H60" s="48"/>
      <c r="I60" s="48"/>
      <c r="J60" s="48"/>
      <c r="K60" s="48"/>
      <c r="L60" s="48"/>
      <c r="M60" s="48"/>
      <c r="N60" s="48"/>
    </row>
    <row r="61" spans="1:14" s="1" customFormat="1" ht="20.100000000000001" customHeight="1" x14ac:dyDescent="0.25">
      <c r="B61" s="50"/>
      <c r="C61" s="46"/>
      <c r="D61" s="46"/>
      <c r="E61" s="46"/>
      <c r="F61" s="46"/>
      <c r="G61" s="48"/>
      <c r="H61" s="48"/>
      <c r="I61" s="48"/>
      <c r="J61" s="48"/>
      <c r="K61" s="48"/>
      <c r="L61" s="48"/>
      <c r="M61" s="48"/>
      <c r="N61" s="48"/>
    </row>
    <row r="62" spans="1:14" s="1" customFormat="1" ht="20.100000000000001" customHeight="1" x14ac:dyDescent="0.25">
      <c r="B62" s="70" t="s">
        <v>70</v>
      </c>
      <c r="C62" s="70"/>
      <c r="D62" s="70"/>
      <c r="E62" s="70"/>
      <c r="F62" s="70"/>
      <c r="G62" s="70"/>
      <c r="H62" s="51"/>
      <c r="I62" s="51"/>
      <c r="J62" s="51"/>
      <c r="K62" s="51"/>
      <c r="L62" s="51"/>
      <c r="M62" s="51"/>
      <c r="N62" s="51"/>
    </row>
    <row r="63" spans="1:14" s="1" customFormat="1" ht="20.100000000000001" customHeight="1" x14ac:dyDescent="0.25">
      <c r="B63" s="50"/>
      <c r="C63" s="46"/>
      <c r="D63" s="46"/>
      <c r="E63" s="46"/>
      <c r="F63" s="46"/>
      <c r="G63" s="52"/>
      <c r="H63" s="52"/>
      <c r="I63" s="52"/>
      <c r="J63" s="52"/>
      <c r="K63" s="52"/>
      <c r="L63" s="52"/>
      <c r="M63" s="52"/>
      <c r="N63" s="52"/>
    </row>
    <row r="64" spans="1:14" s="1" customFormat="1" ht="20.100000000000001" customHeight="1" x14ac:dyDescent="0.25">
      <c r="B64" s="50"/>
      <c r="C64" s="46"/>
      <c r="D64" s="46"/>
      <c r="E64" s="46"/>
      <c r="F64" s="46"/>
      <c r="G64" s="52"/>
      <c r="H64" s="52"/>
      <c r="I64" s="52"/>
      <c r="J64" s="52"/>
      <c r="K64" s="52"/>
      <c r="L64" s="52"/>
      <c r="M64" s="52"/>
      <c r="N64" s="52"/>
    </row>
    <row r="65" spans="2:14" s="1" customFormat="1" ht="20.100000000000001" customHeight="1" x14ac:dyDescent="0.25">
      <c r="B65" s="50"/>
      <c r="C65" s="46"/>
      <c r="D65" s="46"/>
      <c r="E65" s="46"/>
      <c r="F65" s="46"/>
      <c r="G65" s="52"/>
      <c r="H65" s="52"/>
      <c r="I65" s="52"/>
      <c r="J65" s="52"/>
      <c r="K65" s="52"/>
      <c r="L65" s="52"/>
      <c r="M65" s="52"/>
      <c r="N65" s="52"/>
    </row>
    <row r="66" spans="2:14" s="1" customFormat="1" ht="20.100000000000001" customHeight="1" x14ac:dyDescent="0.25">
      <c r="B66" s="50"/>
      <c r="C66" s="46"/>
      <c r="D66" s="46"/>
      <c r="E66" s="46"/>
      <c r="F66" s="46"/>
      <c r="G66" s="52"/>
      <c r="H66" s="52"/>
      <c r="I66" s="52"/>
      <c r="J66" s="52"/>
      <c r="K66" s="52"/>
      <c r="L66" s="52"/>
      <c r="M66" s="52"/>
      <c r="N66" s="52"/>
    </row>
    <row r="67" spans="2:14" s="1" customFormat="1" ht="20.100000000000001" customHeight="1" x14ac:dyDescent="0.25">
      <c r="B67" s="50"/>
      <c r="C67" s="46"/>
      <c r="D67" s="46"/>
      <c r="E67" s="46"/>
      <c r="F67" s="46"/>
      <c r="G67" s="52"/>
      <c r="H67" s="52"/>
      <c r="I67" s="52"/>
      <c r="J67" s="52"/>
      <c r="K67" s="52"/>
      <c r="L67" s="52"/>
      <c r="M67" s="52"/>
      <c r="N67" s="52"/>
    </row>
    <row r="68" spans="2:14" s="1" customFormat="1" ht="20.100000000000001" customHeight="1" x14ac:dyDescent="0.25">
      <c r="B68" s="50"/>
      <c r="C68" s="46"/>
      <c r="D68" s="46"/>
      <c r="E68" s="46"/>
      <c r="F68" s="46"/>
      <c r="G68" s="52"/>
      <c r="H68" s="52"/>
      <c r="I68" s="52"/>
      <c r="J68" s="52"/>
      <c r="K68" s="52"/>
      <c r="L68" s="52"/>
      <c r="M68" s="52"/>
      <c r="N68" s="52"/>
    </row>
    <row r="69" spans="2:14" s="1" customFormat="1" ht="20.100000000000001" customHeight="1" x14ac:dyDescent="0.25">
      <c r="B69" s="50"/>
      <c r="C69" s="46"/>
      <c r="D69" s="46"/>
      <c r="E69" s="46"/>
      <c r="F69" s="46"/>
      <c r="G69" s="52"/>
      <c r="H69" s="52"/>
      <c r="I69" s="52"/>
      <c r="J69" s="52"/>
      <c r="K69" s="52"/>
      <c r="L69" s="52"/>
      <c r="M69" s="52"/>
      <c r="N69" s="52"/>
    </row>
    <row r="70" spans="2:14" s="1" customFormat="1" ht="20.100000000000001" customHeight="1" x14ac:dyDescent="0.25">
      <c r="B70" s="50"/>
      <c r="C70" s="46"/>
      <c r="D70" s="46"/>
      <c r="E70" s="46"/>
      <c r="F70" s="46"/>
      <c r="G70" s="52"/>
      <c r="H70" s="52"/>
      <c r="I70" s="52"/>
      <c r="J70" s="52"/>
      <c r="K70" s="52"/>
      <c r="L70" s="52"/>
      <c r="M70" s="52"/>
      <c r="N70" s="52"/>
    </row>
    <row r="71" spans="2:14" s="1" customFormat="1" ht="20.100000000000001" customHeight="1" x14ac:dyDescent="0.25">
      <c r="B71" s="50"/>
      <c r="C71" s="46"/>
      <c r="D71" s="46"/>
      <c r="E71" s="46"/>
      <c r="F71" s="46"/>
      <c r="G71" s="52"/>
      <c r="H71" s="52"/>
      <c r="I71" s="52"/>
      <c r="J71" s="52"/>
      <c r="K71" s="52"/>
      <c r="L71" s="52"/>
      <c r="M71" s="52"/>
      <c r="N71" s="52"/>
    </row>
    <row r="72" spans="2:14" s="1" customFormat="1" ht="20.100000000000001" customHeight="1" x14ac:dyDescent="0.25">
      <c r="B72" s="50"/>
      <c r="C72" s="46"/>
      <c r="D72" s="46"/>
      <c r="E72" s="46"/>
      <c r="F72" s="46"/>
      <c r="G72" s="52"/>
      <c r="H72" s="52"/>
      <c r="I72" s="52"/>
      <c r="J72" s="52"/>
      <c r="K72" s="52"/>
      <c r="L72" s="52"/>
      <c r="M72" s="52"/>
      <c r="N72" s="52"/>
    </row>
    <row r="73" spans="2:14" s="1" customFormat="1" ht="20.100000000000001" customHeight="1" x14ac:dyDescent="0.25">
      <c r="B73" s="50"/>
      <c r="C73" s="46"/>
      <c r="D73" s="46"/>
      <c r="E73" s="46"/>
      <c r="F73" s="46"/>
      <c r="G73" s="52"/>
      <c r="H73" s="52"/>
      <c r="I73" s="52"/>
      <c r="J73" s="52"/>
      <c r="K73" s="52"/>
      <c r="L73" s="52"/>
      <c r="M73" s="52"/>
      <c r="N73" s="52"/>
    </row>
    <row r="74" spans="2:14" s="1" customFormat="1" ht="20.100000000000001" customHeight="1" x14ac:dyDescent="0.25">
      <c r="B74" s="50"/>
      <c r="C74" s="46"/>
      <c r="D74" s="46"/>
      <c r="E74" s="46"/>
      <c r="F74" s="46"/>
      <c r="G74" s="52"/>
      <c r="H74" s="52"/>
      <c r="I74" s="52"/>
      <c r="J74" s="52"/>
      <c r="K74" s="52"/>
      <c r="L74" s="52"/>
      <c r="M74" s="52"/>
      <c r="N74" s="52"/>
    </row>
    <row r="75" spans="2:14" s="1" customFormat="1" ht="20.100000000000001" customHeight="1" x14ac:dyDescent="0.25">
      <c r="B75" s="50"/>
      <c r="C75" s="46"/>
      <c r="D75" s="46"/>
      <c r="E75" s="46"/>
      <c r="F75" s="46"/>
      <c r="G75" s="52"/>
      <c r="H75" s="52"/>
      <c r="I75" s="52"/>
      <c r="J75" s="52"/>
      <c r="K75" s="52"/>
      <c r="L75" s="52"/>
      <c r="M75" s="52"/>
      <c r="N75" s="52"/>
    </row>
    <row r="76" spans="2:14" s="1" customFormat="1" ht="20.100000000000001" customHeight="1" x14ac:dyDescent="0.25">
      <c r="B76" s="50"/>
      <c r="C76" s="46"/>
      <c r="D76" s="46"/>
      <c r="E76" s="46"/>
      <c r="F76" s="46"/>
      <c r="G76" s="52"/>
      <c r="H76" s="52"/>
      <c r="I76" s="52"/>
      <c r="J76" s="52"/>
      <c r="K76" s="52"/>
      <c r="L76" s="52"/>
      <c r="M76" s="52"/>
      <c r="N76" s="52"/>
    </row>
    <row r="77" spans="2:14" s="1" customFormat="1" ht="20.100000000000001" customHeight="1" x14ac:dyDescent="0.25">
      <c r="B77" s="50"/>
      <c r="C77" s="46"/>
      <c r="D77" s="46"/>
      <c r="E77" s="46"/>
      <c r="F77" s="46"/>
      <c r="G77" s="53"/>
      <c r="H77" s="53"/>
      <c r="I77" s="53"/>
      <c r="J77" s="53"/>
      <c r="K77" s="53"/>
      <c r="L77" s="53"/>
      <c r="M77" s="53"/>
      <c r="N77" s="53"/>
    </row>
    <row r="78" spans="2:14" s="1" customFormat="1" ht="20.100000000000001" customHeight="1" x14ac:dyDescent="0.25">
      <c r="B78" s="50"/>
      <c r="C78" s="46"/>
      <c r="D78" s="46"/>
      <c r="E78" s="46"/>
      <c r="F78" s="46"/>
      <c r="G78" s="53"/>
      <c r="H78" s="53"/>
      <c r="I78" s="53"/>
      <c r="J78" s="53"/>
      <c r="K78" s="53"/>
      <c r="L78" s="53"/>
      <c r="M78" s="53"/>
      <c r="N78" s="53"/>
    </row>
    <row r="79" spans="2:14" s="1" customFormat="1" ht="20.100000000000001" customHeight="1" x14ac:dyDescent="0.25">
      <c r="B79" s="50"/>
      <c r="C79" s="46"/>
      <c r="D79" s="46"/>
      <c r="E79" s="46"/>
      <c r="F79" s="46"/>
      <c r="G79" s="53"/>
      <c r="H79" s="53"/>
      <c r="I79" s="53"/>
      <c r="J79" s="53"/>
      <c r="K79" s="53"/>
      <c r="L79" s="53"/>
      <c r="M79" s="53"/>
      <c r="N79" s="53"/>
    </row>
    <row r="80" spans="2:14" s="1" customFormat="1" ht="20.100000000000001" customHeight="1" x14ac:dyDescent="0.25">
      <c r="B80" s="50"/>
      <c r="C80" s="46"/>
      <c r="D80" s="46"/>
      <c r="E80" s="46"/>
      <c r="F80" s="46"/>
      <c r="G80" s="53"/>
      <c r="H80" s="53"/>
      <c r="I80" s="53"/>
      <c r="J80" s="53"/>
      <c r="K80" s="53"/>
      <c r="L80" s="53"/>
      <c r="M80" s="53"/>
      <c r="N80" s="53"/>
    </row>
    <row r="81" spans="2:14" s="1" customFormat="1" ht="20.100000000000001" customHeight="1" x14ac:dyDescent="0.25">
      <c r="B81" s="50"/>
      <c r="C81" s="46"/>
      <c r="D81" s="46"/>
      <c r="E81" s="46"/>
      <c r="F81" s="46"/>
      <c r="G81" s="53"/>
      <c r="H81" s="53"/>
      <c r="I81" s="53"/>
      <c r="J81" s="53"/>
      <c r="K81" s="53"/>
      <c r="L81" s="53"/>
      <c r="M81" s="53"/>
      <c r="N81" s="53"/>
    </row>
    <row r="82" spans="2:14" s="1" customFormat="1" ht="20.100000000000001" customHeight="1" x14ac:dyDescent="0.25">
      <c r="B82" s="50"/>
      <c r="C82" s="46"/>
      <c r="D82" s="46"/>
      <c r="E82" s="46"/>
      <c r="F82" s="46"/>
      <c r="G82" s="53"/>
      <c r="H82" s="53"/>
      <c r="I82" s="53"/>
      <c r="J82" s="53"/>
      <c r="K82" s="53"/>
      <c r="L82" s="53"/>
      <c r="M82" s="53"/>
      <c r="N82" s="53"/>
    </row>
    <row r="83" spans="2:14" ht="20.100000000000001" customHeight="1" x14ac:dyDescent="0.25">
      <c r="B83" s="54"/>
      <c r="C83" s="55"/>
      <c r="D83" s="55"/>
      <c r="E83" s="55"/>
      <c r="F83" s="55"/>
      <c r="G83" s="56"/>
      <c r="H83" s="56"/>
      <c r="I83" s="56"/>
      <c r="J83" s="56"/>
      <c r="K83" s="56"/>
      <c r="L83" s="56"/>
      <c r="M83" s="56"/>
      <c r="N83" s="56"/>
    </row>
    <row r="84" spans="2:14" ht="20.100000000000001" customHeight="1" x14ac:dyDescent="0.25">
      <c r="B84" s="54"/>
      <c r="C84" s="55"/>
      <c r="D84" s="55"/>
      <c r="E84" s="55"/>
      <c r="F84" s="55"/>
      <c r="G84" s="56"/>
      <c r="H84" s="56"/>
      <c r="I84" s="56"/>
      <c r="J84" s="56"/>
      <c r="K84" s="56"/>
      <c r="L84" s="56"/>
      <c r="M84" s="56"/>
      <c r="N84" s="56"/>
    </row>
    <row r="85" spans="2:14" ht="20.100000000000001" customHeight="1" x14ac:dyDescent="0.25">
      <c r="B85" s="54"/>
      <c r="C85" s="55"/>
      <c r="D85" s="55"/>
      <c r="E85" s="55"/>
      <c r="F85" s="55"/>
      <c r="G85" s="56"/>
      <c r="H85" s="56"/>
      <c r="I85" s="56"/>
      <c r="J85" s="56"/>
      <c r="K85" s="56"/>
      <c r="L85" s="56"/>
      <c r="M85" s="56"/>
      <c r="N85" s="56"/>
    </row>
    <row r="86" spans="2:14" ht="20.100000000000001" customHeight="1" x14ac:dyDescent="0.25">
      <c r="B86" s="54"/>
      <c r="C86" s="55"/>
      <c r="D86" s="55"/>
      <c r="E86" s="55"/>
      <c r="F86" s="55"/>
      <c r="G86" s="56"/>
      <c r="H86" s="56"/>
      <c r="I86" s="56"/>
      <c r="J86" s="56"/>
      <c r="K86" s="56"/>
      <c r="L86" s="56"/>
      <c r="M86" s="56"/>
      <c r="N86" s="56"/>
    </row>
    <row r="87" spans="2:14" ht="20.100000000000001" customHeight="1" x14ac:dyDescent="0.25">
      <c r="B87" s="54"/>
      <c r="C87" s="55"/>
      <c r="D87" s="55"/>
      <c r="E87" s="55"/>
      <c r="F87" s="55"/>
      <c r="G87" s="56"/>
      <c r="H87" s="56"/>
      <c r="I87" s="56"/>
      <c r="J87" s="56"/>
      <c r="K87" s="56"/>
      <c r="L87" s="56"/>
      <c r="M87" s="56"/>
      <c r="N87" s="56"/>
    </row>
    <row r="88" spans="2:14" ht="20.100000000000001" customHeight="1" x14ac:dyDescent="0.25">
      <c r="B88" s="54"/>
      <c r="C88" s="55"/>
      <c r="D88" s="55"/>
      <c r="E88" s="55"/>
      <c r="F88" s="55"/>
      <c r="G88" s="56"/>
      <c r="H88" s="56"/>
      <c r="I88" s="56"/>
      <c r="J88" s="56"/>
      <c r="K88" s="56"/>
      <c r="L88" s="56"/>
      <c r="M88" s="56"/>
      <c r="N88" s="56"/>
    </row>
    <row r="89" spans="2:14" ht="20.100000000000001" customHeight="1" x14ac:dyDescent="0.25">
      <c r="B89" s="54"/>
      <c r="C89" s="55"/>
      <c r="D89" s="55"/>
      <c r="E89" s="55"/>
      <c r="F89" s="55"/>
      <c r="G89" s="56"/>
      <c r="H89" s="56"/>
      <c r="I89" s="56"/>
      <c r="J89" s="56"/>
      <c r="K89" s="56"/>
      <c r="L89" s="56"/>
      <c r="M89" s="56"/>
      <c r="N89" s="56"/>
    </row>
    <row r="90" spans="2:14" ht="20.100000000000001" customHeight="1" x14ac:dyDescent="0.25">
      <c r="B90" s="54"/>
      <c r="C90" s="55"/>
      <c r="D90" s="55"/>
      <c r="E90" s="55"/>
      <c r="F90" s="55"/>
      <c r="G90" s="56"/>
      <c r="H90" s="56"/>
      <c r="I90" s="56"/>
      <c r="J90" s="56"/>
      <c r="K90" s="56"/>
      <c r="L90" s="56"/>
      <c r="M90" s="56"/>
      <c r="N90" s="56"/>
    </row>
    <row r="91" spans="2:14" ht="20.100000000000001" customHeight="1" x14ac:dyDescent="0.25">
      <c r="B91" s="54"/>
      <c r="C91" s="55"/>
      <c r="D91" s="55"/>
      <c r="E91" s="55"/>
      <c r="F91" s="55"/>
      <c r="G91" s="56"/>
      <c r="H91" s="56"/>
      <c r="I91" s="56"/>
      <c r="J91" s="56"/>
      <c r="K91" s="56"/>
      <c r="L91" s="56"/>
      <c r="M91" s="56"/>
      <c r="N91" s="56"/>
    </row>
    <row r="92" spans="2:14" ht="20.100000000000001" customHeight="1" x14ac:dyDescent="0.25">
      <c r="B92" s="54"/>
      <c r="C92" s="55"/>
      <c r="D92" s="55"/>
      <c r="E92" s="55"/>
      <c r="F92" s="55"/>
      <c r="G92" s="56"/>
      <c r="H92" s="56"/>
      <c r="I92" s="56"/>
      <c r="J92" s="56"/>
      <c r="K92" s="56"/>
      <c r="L92" s="56"/>
      <c r="M92" s="56"/>
      <c r="N92" s="56"/>
    </row>
  </sheetData>
  <sheetProtection algorithmName="SHA-512" hashValue="STadKNLKpW1HxZEfKfC/Agzrbt5Id1vRmkfiiDOpWmzrSFrmKFFWQIEzwGXBf+t2cdG7Utys7g5F0inb8oy09g==" saltValue="ZYE3epJeqRwsdwTT4R2Bbg==" spinCount="100000" sheet="1" formatCells="0" formatColumns="0" formatRows="0" insertColumns="0" insertRows="0" insertHyperlinks="0" deleteColumns="0" deleteRows="0" selectLockedCells="1" sort="0" autoFilter="0" pivotTables="0"/>
  <mergeCells count="11">
    <mergeCell ref="B17:E17"/>
    <mergeCell ref="B4:E4"/>
    <mergeCell ref="B5:C5"/>
    <mergeCell ref="D5:E8"/>
    <mergeCell ref="B6:C8"/>
    <mergeCell ref="B11:E11"/>
    <mergeCell ref="B62:G62"/>
    <mergeCell ref="B28:E28"/>
    <mergeCell ref="B37:E37"/>
    <mergeCell ref="B43:E43"/>
    <mergeCell ref="B49:E49"/>
  </mergeCells>
  <hyperlinks>
    <hyperlink ref="B4:E4" location="Contents!A1" display="Retirement Corpus"/>
  </hyperlinks>
  <pageMargins left="0.59055118110236215" right="0.59055118110236215" top="0.78740157480314965" bottom="0.39370078740157483" header="0.39370078740157483" footer="0.19685039370078741"/>
  <pageSetup paperSize="9" orientation="portrait" r:id="rId1"/>
  <headerFooter>
    <oddHeader>&amp;L&amp;"-,Bold Italic"&amp;10Financial Plan of &amp;F and Family&amp;R&amp;G</oddHeader>
    <oddFooter>&amp;L&amp;"-,Bold"&amp;10Prepared by Sadique Neelgund, CFP&amp;R&amp;"-,Bold"&amp;10Page 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topLeftCell="B1" zoomScaleNormal="100" workbookViewId="0">
      <selection activeCell="C53" sqref="C53"/>
    </sheetView>
  </sheetViews>
  <sheetFormatPr defaultColWidth="11.42578125" defaultRowHeight="10.5" x14ac:dyDescent="0.25"/>
  <cols>
    <col min="1" max="1" width="11.42578125" style="58" customWidth="1"/>
    <col min="2" max="2" width="6.42578125" style="58" customWidth="1"/>
    <col min="3" max="3" width="15.42578125" style="56" customWidth="1"/>
    <col min="4" max="4" width="20.140625" style="56" customWidth="1"/>
    <col min="5" max="5" width="14" style="56" customWidth="1"/>
    <col min="6" max="6" width="15.42578125" style="56" bestFit="1" customWidth="1"/>
    <col min="7" max="7" width="10.140625" style="56" customWidth="1"/>
    <col min="8" max="256" width="11.42578125" style="58"/>
    <col min="257" max="257" width="11.42578125" style="58" customWidth="1"/>
    <col min="258" max="258" width="6.42578125" style="58" customWidth="1"/>
    <col min="259" max="259" width="15.42578125" style="58" customWidth="1"/>
    <col min="260" max="260" width="20.140625" style="58" customWidth="1"/>
    <col min="261" max="261" width="14" style="58" customWidth="1"/>
    <col min="262" max="262" width="15.42578125" style="58" bestFit="1" customWidth="1"/>
    <col min="263" max="263" width="10.140625" style="58" customWidth="1"/>
    <col min="264" max="512" width="11.42578125" style="58"/>
    <col min="513" max="513" width="11.42578125" style="58" customWidth="1"/>
    <col min="514" max="514" width="6.42578125" style="58" customWidth="1"/>
    <col min="515" max="515" width="15.42578125" style="58" customWidth="1"/>
    <col min="516" max="516" width="20.140625" style="58" customWidth="1"/>
    <col min="517" max="517" width="14" style="58" customWidth="1"/>
    <col min="518" max="518" width="15.42578125" style="58" bestFit="1" customWidth="1"/>
    <col min="519" max="519" width="10.140625" style="58" customWidth="1"/>
    <col min="520" max="768" width="11.42578125" style="58"/>
    <col min="769" max="769" width="11.42578125" style="58" customWidth="1"/>
    <col min="770" max="770" width="6.42578125" style="58" customWidth="1"/>
    <col min="771" max="771" width="15.42578125" style="58" customWidth="1"/>
    <col min="772" max="772" width="20.140625" style="58" customWidth="1"/>
    <col min="773" max="773" width="14" style="58" customWidth="1"/>
    <col min="774" max="774" width="15.42578125" style="58" bestFit="1" customWidth="1"/>
    <col min="775" max="775" width="10.140625" style="58" customWidth="1"/>
    <col min="776" max="1024" width="11.42578125" style="58"/>
    <col min="1025" max="1025" width="11.42578125" style="58" customWidth="1"/>
    <col min="1026" max="1026" width="6.42578125" style="58" customWidth="1"/>
    <col min="1027" max="1027" width="15.42578125" style="58" customWidth="1"/>
    <col min="1028" max="1028" width="20.140625" style="58" customWidth="1"/>
    <col min="1029" max="1029" width="14" style="58" customWidth="1"/>
    <col min="1030" max="1030" width="15.42578125" style="58" bestFit="1" customWidth="1"/>
    <col min="1031" max="1031" width="10.140625" style="58" customWidth="1"/>
    <col min="1032" max="1280" width="11.42578125" style="58"/>
    <col min="1281" max="1281" width="11.42578125" style="58" customWidth="1"/>
    <col min="1282" max="1282" width="6.42578125" style="58" customWidth="1"/>
    <col min="1283" max="1283" width="15.42578125" style="58" customWidth="1"/>
    <col min="1284" max="1284" width="20.140625" style="58" customWidth="1"/>
    <col min="1285" max="1285" width="14" style="58" customWidth="1"/>
    <col min="1286" max="1286" width="15.42578125" style="58" bestFit="1" customWidth="1"/>
    <col min="1287" max="1287" width="10.140625" style="58" customWidth="1"/>
    <col min="1288" max="1536" width="11.42578125" style="58"/>
    <col min="1537" max="1537" width="11.42578125" style="58" customWidth="1"/>
    <col min="1538" max="1538" width="6.42578125" style="58" customWidth="1"/>
    <col min="1539" max="1539" width="15.42578125" style="58" customWidth="1"/>
    <col min="1540" max="1540" width="20.140625" style="58" customWidth="1"/>
    <col min="1541" max="1541" width="14" style="58" customWidth="1"/>
    <col min="1542" max="1542" width="15.42578125" style="58" bestFit="1" customWidth="1"/>
    <col min="1543" max="1543" width="10.140625" style="58" customWidth="1"/>
    <col min="1544" max="1792" width="11.42578125" style="58"/>
    <col min="1793" max="1793" width="11.42578125" style="58" customWidth="1"/>
    <col min="1794" max="1794" width="6.42578125" style="58" customWidth="1"/>
    <col min="1795" max="1795" width="15.42578125" style="58" customWidth="1"/>
    <col min="1796" max="1796" width="20.140625" style="58" customWidth="1"/>
    <col min="1797" max="1797" width="14" style="58" customWidth="1"/>
    <col min="1798" max="1798" width="15.42578125" style="58" bestFit="1" customWidth="1"/>
    <col min="1799" max="1799" width="10.140625" style="58" customWidth="1"/>
    <col min="1800" max="2048" width="11.42578125" style="58"/>
    <col min="2049" max="2049" width="11.42578125" style="58" customWidth="1"/>
    <col min="2050" max="2050" width="6.42578125" style="58" customWidth="1"/>
    <col min="2051" max="2051" width="15.42578125" style="58" customWidth="1"/>
    <col min="2052" max="2052" width="20.140625" style="58" customWidth="1"/>
    <col min="2053" max="2053" width="14" style="58" customWidth="1"/>
    <col min="2054" max="2054" width="15.42578125" style="58" bestFit="1" customWidth="1"/>
    <col min="2055" max="2055" width="10.140625" style="58" customWidth="1"/>
    <col min="2056" max="2304" width="11.42578125" style="58"/>
    <col min="2305" max="2305" width="11.42578125" style="58" customWidth="1"/>
    <col min="2306" max="2306" width="6.42578125" style="58" customWidth="1"/>
    <col min="2307" max="2307" width="15.42578125" style="58" customWidth="1"/>
    <col min="2308" max="2308" width="20.140625" style="58" customWidth="1"/>
    <col min="2309" max="2309" width="14" style="58" customWidth="1"/>
    <col min="2310" max="2310" width="15.42578125" style="58" bestFit="1" customWidth="1"/>
    <col min="2311" max="2311" width="10.140625" style="58" customWidth="1"/>
    <col min="2312" max="2560" width="11.42578125" style="58"/>
    <col min="2561" max="2561" width="11.42578125" style="58" customWidth="1"/>
    <col min="2562" max="2562" width="6.42578125" style="58" customWidth="1"/>
    <col min="2563" max="2563" width="15.42578125" style="58" customWidth="1"/>
    <col min="2564" max="2564" width="20.140625" style="58" customWidth="1"/>
    <col min="2565" max="2565" width="14" style="58" customWidth="1"/>
    <col min="2566" max="2566" width="15.42578125" style="58" bestFit="1" customWidth="1"/>
    <col min="2567" max="2567" width="10.140625" style="58" customWidth="1"/>
    <col min="2568" max="2816" width="11.42578125" style="58"/>
    <col min="2817" max="2817" width="11.42578125" style="58" customWidth="1"/>
    <col min="2818" max="2818" width="6.42578125" style="58" customWidth="1"/>
    <col min="2819" max="2819" width="15.42578125" style="58" customWidth="1"/>
    <col min="2820" max="2820" width="20.140625" style="58" customWidth="1"/>
    <col min="2821" max="2821" width="14" style="58" customWidth="1"/>
    <col min="2822" max="2822" width="15.42578125" style="58" bestFit="1" customWidth="1"/>
    <col min="2823" max="2823" width="10.140625" style="58" customWidth="1"/>
    <col min="2824" max="3072" width="11.42578125" style="58"/>
    <col min="3073" max="3073" width="11.42578125" style="58" customWidth="1"/>
    <col min="3074" max="3074" width="6.42578125" style="58" customWidth="1"/>
    <col min="3075" max="3075" width="15.42578125" style="58" customWidth="1"/>
    <col min="3076" max="3076" width="20.140625" style="58" customWidth="1"/>
    <col min="3077" max="3077" width="14" style="58" customWidth="1"/>
    <col min="3078" max="3078" width="15.42578125" style="58" bestFit="1" customWidth="1"/>
    <col min="3079" max="3079" width="10.140625" style="58" customWidth="1"/>
    <col min="3080" max="3328" width="11.42578125" style="58"/>
    <col min="3329" max="3329" width="11.42578125" style="58" customWidth="1"/>
    <col min="3330" max="3330" width="6.42578125" style="58" customWidth="1"/>
    <col min="3331" max="3331" width="15.42578125" style="58" customWidth="1"/>
    <col min="3332" max="3332" width="20.140625" style="58" customWidth="1"/>
    <col min="3333" max="3333" width="14" style="58" customWidth="1"/>
    <col min="3334" max="3334" width="15.42578125" style="58" bestFit="1" customWidth="1"/>
    <col min="3335" max="3335" width="10.140625" style="58" customWidth="1"/>
    <col min="3336" max="3584" width="11.42578125" style="58"/>
    <col min="3585" max="3585" width="11.42578125" style="58" customWidth="1"/>
    <col min="3586" max="3586" width="6.42578125" style="58" customWidth="1"/>
    <col min="3587" max="3587" width="15.42578125" style="58" customWidth="1"/>
    <col min="3588" max="3588" width="20.140625" style="58" customWidth="1"/>
    <col min="3589" max="3589" width="14" style="58" customWidth="1"/>
    <col min="3590" max="3590" width="15.42578125" style="58" bestFit="1" customWidth="1"/>
    <col min="3591" max="3591" width="10.140625" style="58" customWidth="1"/>
    <col min="3592" max="3840" width="11.42578125" style="58"/>
    <col min="3841" max="3841" width="11.42578125" style="58" customWidth="1"/>
    <col min="3842" max="3842" width="6.42578125" style="58" customWidth="1"/>
    <col min="3843" max="3843" width="15.42578125" style="58" customWidth="1"/>
    <col min="3844" max="3844" width="20.140625" style="58" customWidth="1"/>
    <col min="3845" max="3845" width="14" style="58" customWidth="1"/>
    <col min="3846" max="3846" width="15.42578125" style="58" bestFit="1" customWidth="1"/>
    <col min="3847" max="3847" width="10.140625" style="58" customWidth="1"/>
    <col min="3848" max="4096" width="11.42578125" style="58"/>
    <col min="4097" max="4097" width="11.42578125" style="58" customWidth="1"/>
    <col min="4098" max="4098" width="6.42578125" style="58" customWidth="1"/>
    <col min="4099" max="4099" width="15.42578125" style="58" customWidth="1"/>
    <col min="4100" max="4100" width="20.140625" style="58" customWidth="1"/>
    <col min="4101" max="4101" width="14" style="58" customWidth="1"/>
    <col min="4102" max="4102" width="15.42578125" style="58" bestFit="1" customWidth="1"/>
    <col min="4103" max="4103" width="10.140625" style="58" customWidth="1"/>
    <col min="4104" max="4352" width="11.42578125" style="58"/>
    <col min="4353" max="4353" width="11.42578125" style="58" customWidth="1"/>
    <col min="4354" max="4354" width="6.42578125" style="58" customWidth="1"/>
    <col min="4355" max="4355" width="15.42578125" style="58" customWidth="1"/>
    <col min="4356" max="4356" width="20.140625" style="58" customWidth="1"/>
    <col min="4357" max="4357" width="14" style="58" customWidth="1"/>
    <col min="4358" max="4358" width="15.42578125" style="58" bestFit="1" customWidth="1"/>
    <col min="4359" max="4359" width="10.140625" style="58" customWidth="1"/>
    <col min="4360" max="4608" width="11.42578125" style="58"/>
    <col min="4609" max="4609" width="11.42578125" style="58" customWidth="1"/>
    <col min="4610" max="4610" width="6.42578125" style="58" customWidth="1"/>
    <col min="4611" max="4611" width="15.42578125" style="58" customWidth="1"/>
    <col min="4612" max="4612" width="20.140625" style="58" customWidth="1"/>
    <col min="4613" max="4613" width="14" style="58" customWidth="1"/>
    <col min="4614" max="4614" width="15.42578125" style="58" bestFit="1" customWidth="1"/>
    <col min="4615" max="4615" width="10.140625" style="58" customWidth="1"/>
    <col min="4616" max="4864" width="11.42578125" style="58"/>
    <col min="4865" max="4865" width="11.42578125" style="58" customWidth="1"/>
    <col min="4866" max="4866" width="6.42578125" style="58" customWidth="1"/>
    <col min="4867" max="4867" width="15.42578125" style="58" customWidth="1"/>
    <col min="4868" max="4868" width="20.140625" style="58" customWidth="1"/>
    <col min="4869" max="4869" width="14" style="58" customWidth="1"/>
    <col min="4870" max="4870" width="15.42578125" style="58" bestFit="1" customWidth="1"/>
    <col min="4871" max="4871" width="10.140625" style="58" customWidth="1"/>
    <col min="4872" max="5120" width="11.42578125" style="58"/>
    <col min="5121" max="5121" width="11.42578125" style="58" customWidth="1"/>
    <col min="5122" max="5122" width="6.42578125" style="58" customWidth="1"/>
    <col min="5123" max="5123" width="15.42578125" style="58" customWidth="1"/>
    <col min="5124" max="5124" width="20.140625" style="58" customWidth="1"/>
    <col min="5125" max="5125" width="14" style="58" customWidth="1"/>
    <col min="5126" max="5126" width="15.42578125" style="58" bestFit="1" customWidth="1"/>
    <col min="5127" max="5127" width="10.140625" style="58" customWidth="1"/>
    <col min="5128" max="5376" width="11.42578125" style="58"/>
    <col min="5377" max="5377" width="11.42578125" style="58" customWidth="1"/>
    <col min="5378" max="5378" width="6.42578125" style="58" customWidth="1"/>
    <col min="5379" max="5379" width="15.42578125" style="58" customWidth="1"/>
    <col min="5380" max="5380" width="20.140625" style="58" customWidth="1"/>
    <col min="5381" max="5381" width="14" style="58" customWidth="1"/>
    <col min="5382" max="5382" width="15.42578125" style="58" bestFit="1" customWidth="1"/>
    <col min="5383" max="5383" width="10.140625" style="58" customWidth="1"/>
    <col min="5384" max="5632" width="11.42578125" style="58"/>
    <col min="5633" max="5633" width="11.42578125" style="58" customWidth="1"/>
    <col min="5634" max="5634" width="6.42578125" style="58" customWidth="1"/>
    <col min="5635" max="5635" width="15.42578125" style="58" customWidth="1"/>
    <col min="5636" max="5636" width="20.140625" style="58" customWidth="1"/>
    <col min="5637" max="5637" width="14" style="58" customWidth="1"/>
    <col min="5638" max="5638" width="15.42578125" style="58" bestFit="1" customWidth="1"/>
    <col min="5639" max="5639" width="10.140625" style="58" customWidth="1"/>
    <col min="5640" max="5888" width="11.42578125" style="58"/>
    <col min="5889" max="5889" width="11.42578125" style="58" customWidth="1"/>
    <col min="5890" max="5890" width="6.42578125" style="58" customWidth="1"/>
    <col min="5891" max="5891" width="15.42578125" style="58" customWidth="1"/>
    <col min="5892" max="5892" width="20.140625" style="58" customWidth="1"/>
    <col min="5893" max="5893" width="14" style="58" customWidth="1"/>
    <col min="5894" max="5894" width="15.42578125" style="58" bestFit="1" customWidth="1"/>
    <col min="5895" max="5895" width="10.140625" style="58" customWidth="1"/>
    <col min="5896" max="6144" width="11.42578125" style="58"/>
    <col min="6145" max="6145" width="11.42578125" style="58" customWidth="1"/>
    <col min="6146" max="6146" width="6.42578125" style="58" customWidth="1"/>
    <col min="6147" max="6147" width="15.42578125" style="58" customWidth="1"/>
    <col min="6148" max="6148" width="20.140625" style="58" customWidth="1"/>
    <col min="6149" max="6149" width="14" style="58" customWidth="1"/>
    <col min="6150" max="6150" width="15.42578125" style="58" bestFit="1" customWidth="1"/>
    <col min="6151" max="6151" width="10.140625" style="58" customWidth="1"/>
    <col min="6152" max="6400" width="11.42578125" style="58"/>
    <col min="6401" max="6401" width="11.42578125" style="58" customWidth="1"/>
    <col min="6402" max="6402" width="6.42578125" style="58" customWidth="1"/>
    <col min="6403" max="6403" width="15.42578125" style="58" customWidth="1"/>
    <col min="6404" max="6404" width="20.140625" style="58" customWidth="1"/>
    <col min="6405" max="6405" width="14" style="58" customWidth="1"/>
    <col min="6406" max="6406" width="15.42578125" style="58" bestFit="1" customWidth="1"/>
    <col min="6407" max="6407" width="10.140625" style="58" customWidth="1"/>
    <col min="6408" max="6656" width="11.42578125" style="58"/>
    <col min="6657" max="6657" width="11.42578125" style="58" customWidth="1"/>
    <col min="6658" max="6658" width="6.42578125" style="58" customWidth="1"/>
    <col min="6659" max="6659" width="15.42578125" style="58" customWidth="1"/>
    <col min="6660" max="6660" width="20.140625" style="58" customWidth="1"/>
    <col min="6661" max="6661" width="14" style="58" customWidth="1"/>
    <col min="6662" max="6662" width="15.42578125" style="58" bestFit="1" customWidth="1"/>
    <col min="6663" max="6663" width="10.140625" style="58" customWidth="1"/>
    <col min="6664" max="6912" width="11.42578125" style="58"/>
    <col min="6913" max="6913" width="11.42578125" style="58" customWidth="1"/>
    <col min="6914" max="6914" width="6.42578125" style="58" customWidth="1"/>
    <col min="6915" max="6915" width="15.42578125" style="58" customWidth="1"/>
    <col min="6916" max="6916" width="20.140625" style="58" customWidth="1"/>
    <col min="6917" max="6917" width="14" style="58" customWidth="1"/>
    <col min="6918" max="6918" width="15.42578125" style="58" bestFit="1" customWidth="1"/>
    <col min="6919" max="6919" width="10.140625" style="58" customWidth="1"/>
    <col min="6920" max="7168" width="11.42578125" style="58"/>
    <col min="7169" max="7169" width="11.42578125" style="58" customWidth="1"/>
    <col min="7170" max="7170" width="6.42578125" style="58" customWidth="1"/>
    <col min="7171" max="7171" width="15.42578125" style="58" customWidth="1"/>
    <col min="7172" max="7172" width="20.140625" style="58" customWidth="1"/>
    <col min="7173" max="7173" width="14" style="58" customWidth="1"/>
    <col min="7174" max="7174" width="15.42578125" style="58" bestFit="1" customWidth="1"/>
    <col min="7175" max="7175" width="10.140625" style="58" customWidth="1"/>
    <col min="7176" max="7424" width="11.42578125" style="58"/>
    <col min="7425" max="7425" width="11.42578125" style="58" customWidth="1"/>
    <col min="7426" max="7426" width="6.42578125" style="58" customWidth="1"/>
    <col min="7427" max="7427" width="15.42578125" style="58" customWidth="1"/>
    <col min="7428" max="7428" width="20.140625" style="58" customWidth="1"/>
    <col min="7429" max="7429" width="14" style="58" customWidth="1"/>
    <col min="7430" max="7430" width="15.42578125" style="58" bestFit="1" customWidth="1"/>
    <col min="7431" max="7431" width="10.140625" style="58" customWidth="1"/>
    <col min="7432" max="7680" width="11.42578125" style="58"/>
    <col min="7681" max="7681" width="11.42578125" style="58" customWidth="1"/>
    <col min="7682" max="7682" width="6.42578125" style="58" customWidth="1"/>
    <col min="7683" max="7683" width="15.42578125" style="58" customWidth="1"/>
    <col min="7684" max="7684" width="20.140625" style="58" customWidth="1"/>
    <col min="7685" max="7685" width="14" style="58" customWidth="1"/>
    <col min="7686" max="7686" width="15.42578125" style="58" bestFit="1" customWidth="1"/>
    <col min="7687" max="7687" width="10.140625" style="58" customWidth="1"/>
    <col min="7688" max="7936" width="11.42578125" style="58"/>
    <col min="7937" max="7937" width="11.42578125" style="58" customWidth="1"/>
    <col min="7938" max="7938" width="6.42578125" style="58" customWidth="1"/>
    <col min="7939" max="7939" width="15.42578125" style="58" customWidth="1"/>
    <col min="7940" max="7940" width="20.140625" style="58" customWidth="1"/>
    <col min="7941" max="7941" width="14" style="58" customWidth="1"/>
    <col min="7942" max="7942" width="15.42578125" style="58" bestFit="1" customWidth="1"/>
    <col min="7943" max="7943" width="10.140625" style="58" customWidth="1"/>
    <col min="7944" max="8192" width="11.42578125" style="58"/>
    <col min="8193" max="8193" width="11.42578125" style="58" customWidth="1"/>
    <col min="8194" max="8194" width="6.42578125" style="58" customWidth="1"/>
    <col min="8195" max="8195" width="15.42578125" style="58" customWidth="1"/>
    <col min="8196" max="8196" width="20.140625" style="58" customWidth="1"/>
    <col min="8197" max="8197" width="14" style="58" customWidth="1"/>
    <col min="8198" max="8198" width="15.42578125" style="58" bestFit="1" customWidth="1"/>
    <col min="8199" max="8199" width="10.140625" style="58" customWidth="1"/>
    <col min="8200" max="8448" width="11.42578125" style="58"/>
    <col min="8449" max="8449" width="11.42578125" style="58" customWidth="1"/>
    <col min="8450" max="8450" width="6.42578125" style="58" customWidth="1"/>
    <col min="8451" max="8451" width="15.42578125" style="58" customWidth="1"/>
    <col min="8452" max="8452" width="20.140625" style="58" customWidth="1"/>
    <col min="8453" max="8453" width="14" style="58" customWidth="1"/>
    <col min="8454" max="8454" width="15.42578125" style="58" bestFit="1" customWidth="1"/>
    <col min="8455" max="8455" width="10.140625" style="58" customWidth="1"/>
    <col min="8456" max="8704" width="11.42578125" style="58"/>
    <col min="8705" max="8705" width="11.42578125" style="58" customWidth="1"/>
    <col min="8706" max="8706" width="6.42578125" style="58" customWidth="1"/>
    <col min="8707" max="8707" width="15.42578125" style="58" customWidth="1"/>
    <col min="8708" max="8708" width="20.140625" style="58" customWidth="1"/>
    <col min="8709" max="8709" width="14" style="58" customWidth="1"/>
    <col min="8710" max="8710" width="15.42578125" style="58" bestFit="1" customWidth="1"/>
    <col min="8711" max="8711" width="10.140625" style="58" customWidth="1"/>
    <col min="8712" max="8960" width="11.42578125" style="58"/>
    <col min="8961" max="8961" width="11.42578125" style="58" customWidth="1"/>
    <col min="8962" max="8962" width="6.42578125" style="58" customWidth="1"/>
    <col min="8963" max="8963" width="15.42578125" style="58" customWidth="1"/>
    <col min="8964" max="8964" width="20.140625" style="58" customWidth="1"/>
    <col min="8965" max="8965" width="14" style="58" customWidth="1"/>
    <col min="8966" max="8966" width="15.42578125" style="58" bestFit="1" customWidth="1"/>
    <col min="8967" max="8967" width="10.140625" style="58" customWidth="1"/>
    <col min="8968" max="9216" width="11.42578125" style="58"/>
    <col min="9217" max="9217" width="11.42578125" style="58" customWidth="1"/>
    <col min="9218" max="9218" width="6.42578125" style="58" customWidth="1"/>
    <col min="9219" max="9219" width="15.42578125" style="58" customWidth="1"/>
    <col min="9220" max="9220" width="20.140625" style="58" customWidth="1"/>
    <col min="9221" max="9221" width="14" style="58" customWidth="1"/>
    <col min="9222" max="9222" width="15.42578125" style="58" bestFit="1" customWidth="1"/>
    <col min="9223" max="9223" width="10.140625" style="58" customWidth="1"/>
    <col min="9224" max="9472" width="11.42578125" style="58"/>
    <col min="9473" max="9473" width="11.42578125" style="58" customWidth="1"/>
    <col min="9474" max="9474" width="6.42578125" style="58" customWidth="1"/>
    <col min="9475" max="9475" width="15.42578125" style="58" customWidth="1"/>
    <col min="9476" max="9476" width="20.140625" style="58" customWidth="1"/>
    <col min="9477" max="9477" width="14" style="58" customWidth="1"/>
    <col min="9478" max="9478" width="15.42578125" style="58" bestFit="1" customWidth="1"/>
    <col min="9479" max="9479" width="10.140625" style="58" customWidth="1"/>
    <col min="9480" max="9728" width="11.42578125" style="58"/>
    <col min="9729" max="9729" width="11.42578125" style="58" customWidth="1"/>
    <col min="9730" max="9730" width="6.42578125" style="58" customWidth="1"/>
    <col min="9731" max="9731" width="15.42578125" style="58" customWidth="1"/>
    <col min="9732" max="9732" width="20.140625" style="58" customWidth="1"/>
    <col min="9733" max="9733" width="14" style="58" customWidth="1"/>
    <col min="9734" max="9734" width="15.42578125" style="58" bestFit="1" customWidth="1"/>
    <col min="9735" max="9735" width="10.140625" style="58" customWidth="1"/>
    <col min="9736" max="9984" width="11.42578125" style="58"/>
    <col min="9985" max="9985" width="11.42578125" style="58" customWidth="1"/>
    <col min="9986" max="9986" width="6.42578125" style="58" customWidth="1"/>
    <col min="9987" max="9987" width="15.42578125" style="58" customWidth="1"/>
    <col min="9988" max="9988" width="20.140625" style="58" customWidth="1"/>
    <col min="9989" max="9989" width="14" style="58" customWidth="1"/>
    <col min="9990" max="9990" width="15.42578125" style="58" bestFit="1" customWidth="1"/>
    <col min="9991" max="9991" width="10.140625" style="58" customWidth="1"/>
    <col min="9992" max="10240" width="11.42578125" style="58"/>
    <col min="10241" max="10241" width="11.42578125" style="58" customWidth="1"/>
    <col min="10242" max="10242" width="6.42578125" style="58" customWidth="1"/>
    <col min="10243" max="10243" width="15.42578125" style="58" customWidth="1"/>
    <col min="10244" max="10244" width="20.140625" style="58" customWidth="1"/>
    <col min="10245" max="10245" width="14" style="58" customWidth="1"/>
    <col min="10246" max="10246" width="15.42578125" style="58" bestFit="1" customWidth="1"/>
    <col min="10247" max="10247" width="10.140625" style="58" customWidth="1"/>
    <col min="10248" max="10496" width="11.42578125" style="58"/>
    <col min="10497" max="10497" width="11.42578125" style="58" customWidth="1"/>
    <col min="10498" max="10498" width="6.42578125" style="58" customWidth="1"/>
    <col min="10499" max="10499" width="15.42578125" style="58" customWidth="1"/>
    <col min="10500" max="10500" width="20.140625" style="58" customWidth="1"/>
    <col min="10501" max="10501" width="14" style="58" customWidth="1"/>
    <col min="10502" max="10502" width="15.42578125" style="58" bestFit="1" customWidth="1"/>
    <col min="10503" max="10503" width="10.140625" style="58" customWidth="1"/>
    <col min="10504" max="10752" width="11.42578125" style="58"/>
    <col min="10753" max="10753" width="11.42578125" style="58" customWidth="1"/>
    <col min="10754" max="10754" width="6.42578125" style="58" customWidth="1"/>
    <col min="10755" max="10755" width="15.42578125" style="58" customWidth="1"/>
    <col min="10756" max="10756" width="20.140625" style="58" customWidth="1"/>
    <col min="10757" max="10757" width="14" style="58" customWidth="1"/>
    <col min="10758" max="10758" width="15.42578125" style="58" bestFit="1" customWidth="1"/>
    <col min="10759" max="10759" width="10.140625" style="58" customWidth="1"/>
    <col min="10760" max="11008" width="11.42578125" style="58"/>
    <col min="11009" max="11009" width="11.42578125" style="58" customWidth="1"/>
    <col min="11010" max="11010" width="6.42578125" style="58" customWidth="1"/>
    <col min="11011" max="11011" width="15.42578125" style="58" customWidth="1"/>
    <col min="11012" max="11012" width="20.140625" style="58" customWidth="1"/>
    <col min="11013" max="11013" width="14" style="58" customWidth="1"/>
    <col min="11014" max="11014" width="15.42578125" style="58" bestFit="1" customWidth="1"/>
    <col min="11015" max="11015" width="10.140625" style="58" customWidth="1"/>
    <col min="11016" max="11264" width="11.42578125" style="58"/>
    <col min="11265" max="11265" width="11.42578125" style="58" customWidth="1"/>
    <col min="11266" max="11266" width="6.42578125" style="58" customWidth="1"/>
    <col min="11267" max="11267" width="15.42578125" style="58" customWidth="1"/>
    <col min="11268" max="11268" width="20.140625" style="58" customWidth="1"/>
    <col min="11269" max="11269" width="14" style="58" customWidth="1"/>
    <col min="11270" max="11270" width="15.42578125" style="58" bestFit="1" customWidth="1"/>
    <col min="11271" max="11271" width="10.140625" style="58" customWidth="1"/>
    <col min="11272" max="11520" width="11.42578125" style="58"/>
    <col min="11521" max="11521" width="11.42578125" style="58" customWidth="1"/>
    <col min="11522" max="11522" width="6.42578125" style="58" customWidth="1"/>
    <col min="11523" max="11523" width="15.42578125" style="58" customWidth="1"/>
    <col min="11524" max="11524" width="20.140625" style="58" customWidth="1"/>
    <col min="11525" max="11525" width="14" style="58" customWidth="1"/>
    <col min="11526" max="11526" width="15.42578125" style="58" bestFit="1" customWidth="1"/>
    <col min="11527" max="11527" width="10.140625" style="58" customWidth="1"/>
    <col min="11528" max="11776" width="11.42578125" style="58"/>
    <col min="11777" max="11777" width="11.42578125" style="58" customWidth="1"/>
    <col min="11778" max="11778" width="6.42578125" style="58" customWidth="1"/>
    <col min="11779" max="11779" width="15.42578125" style="58" customWidth="1"/>
    <col min="11780" max="11780" width="20.140625" style="58" customWidth="1"/>
    <col min="11781" max="11781" width="14" style="58" customWidth="1"/>
    <col min="11782" max="11782" width="15.42578125" style="58" bestFit="1" customWidth="1"/>
    <col min="11783" max="11783" width="10.140625" style="58" customWidth="1"/>
    <col min="11784" max="12032" width="11.42578125" style="58"/>
    <col min="12033" max="12033" width="11.42578125" style="58" customWidth="1"/>
    <col min="12034" max="12034" width="6.42578125" style="58" customWidth="1"/>
    <col min="12035" max="12035" width="15.42578125" style="58" customWidth="1"/>
    <col min="12036" max="12036" width="20.140625" style="58" customWidth="1"/>
    <col min="12037" max="12037" width="14" style="58" customWidth="1"/>
    <col min="12038" max="12038" width="15.42578125" style="58" bestFit="1" customWidth="1"/>
    <col min="12039" max="12039" width="10.140625" style="58" customWidth="1"/>
    <col min="12040" max="12288" width="11.42578125" style="58"/>
    <col min="12289" max="12289" width="11.42578125" style="58" customWidth="1"/>
    <col min="12290" max="12290" width="6.42578125" style="58" customWidth="1"/>
    <col min="12291" max="12291" width="15.42578125" style="58" customWidth="1"/>
    <col min="12292" max="12292" width="20.140625" style="58" customWidth="1"/>
    <col min="12293" max="12293" width="14" style="58" customWidth="1"/>
    <col min="12294" max="12294" width="15.42578125" style="58" bestFit="1" customWidth="1"/>
    <col min="12295" max="12295" width="10.140625" style="58" customWidth="1"/>
    <col min="12296" max="12544" width="11.42578125" style="58"/>
    <col min="12545" max="12545" width="11.42578125" style="58" customWidth="1"/>
    <col min="12546" max="12546" width="6.42578125" style="58" customWidth="1"/>
    <col min="12547" max="12547" width="15.42578125" style="58" customWidth="1"/>
    <col min="12548" max="12548" width="20.140625" style="58" customWidth="1"/>
    <col min="12549" max="12549" width="14" style="58" customWidth="1"/>
    <col min="12550" max="12550" width="15.42578125" style="58" bestFit="1" customWidth="1"/>
    <col min="12551" max="12551" width="10.140625" style="58" customWidth="1"/>
    <col min="12552" max="12800" width="11.42578125" style="58"/>
    <col min="12801" max="12801" width="11.42578125" style="58" customWidth="1"/>
    <col min="12802" max="12802" width="6.42578125" style="58" customWidth="1"/>
    <col min="12803" max="12803" width="15.42578125" style="58" customWidth="1"/>
    <col min="12804" max="12804" width="20.140625" style="58" customWidth="1"/>
    <col min="12805" max="12805" width="14" style="58" customWidth="1"/>
    <col min="12806" max="12806" width="15.42578125" style="58" bestFit="1" customWidth="1"/>
    <col min="12807" max="12807" width="10.140625" style="58" customWidth="1"/>
    <col min="12808" max="13056" width="11.42578125" style="58"/>
    <col min="13057" max="13057" width="11.42578125" style="58" customWidth="1"/>
    <col min="13058" max="13058" width="6.42578125" style="58" customWidth="1"/>
    <col min="13059" max="13059" width="15.42578125" style="58" customWidth="1"/>
    <col min="13060" max="13060" width="20.140625" style="58" customWidth="1"/>
    <col min="13061" max="13061" width="14" style="58" customWidth="1"/>
    <col min="13062" max="13062" width="15.42578125" style="58" bestFit="1" customWidth="1"/>
    <col min="13063" max="13063" width="10.140625" style="58" customWidth="1"/>
    <col min="13064" max="13312" width="11.42578125" style="58"/>
    <col min="13313" max="13313" width="11.42578125" style="58" customWidth="1"/>
    <col min="13314" max="13314" width="6.42578125" style="58" customWidth="1"/>
    <col min="13315" max="13315" width="15.42578125" style="58" customWidth="1"/>
    <col min="13316" max="13316" width="20.140625" style="58" customWidth="1"/>
    <col min="13317" max="13317" width="14" style="58" customWidth="1"/>
    <col min="13318" max="13318" width="15.42578125" style="58" bestFit="1" customWidth="1"/>
    <col min="13319" max="13319" width="10.140625" style="58" customWidth="1"/>
    <col min="13320" max="13568" width="11.42578125" style="58"/>
    <col min="13569" max="13569" width="11.42578125" style="58" customWidth="1"/>
    <col min="13570" max="13570" width="6.42578125" style="58" customWidth="1"/>
    <col min="13571" max="13571" width="15.42578125" style="58" customWidth="1"/>
    <col min="13572" max="13572" width="20.140625" style="58" customWidth="1"/>
    <col min="13573" max="13573" width="14" style="58" customWidth="1"/>
    <col min="13574" max="13574" width="15.42578125" style="58" bestFit="1" customWidth="1"/>
    <col min="13575" max="13575" width="10.140625" style="58" customWidth="1"/>
    <col min="13576" max="13824" width="11.42578125" style="58"/>
    <col min="13825" max="13825" width="11.42578125" style="58" customWidth="1"/>
    <col min="13826" max="13826" width="6.42578125" style="58" customWidth="1"/>
    <col min="13827" max="13827" width="15.42578125" style="58" customWidth="1"/>
    <col min="13828" max="13828" width="20.140625" style="58" customWidth="1"/>
    <col min="13829" max="13829" width="14" style="58" customWidth="1"/>
    <col min="13830" max="13830" width="15.42578125" style="58" bestFit="1" customWidth="1"/>
    <col min="13831" max="13831" width="10.140625" style="58" customWidth="1"/>
    <col min="13832" max="14080" width="11.42578125" style="58"/>
    <col min="14081" max="14081" width="11.42578125" style="58" customWidth="1"/>
    <col min="14082" max="14082" width="6.42578125" style="58" customWidth="1"/>
    <col min="14083" max="14083" width="15.42578125" style="58" customWidth="1"/>
    <col min="14084" max="14084" width="20.140625" style="58" customWidth="1"/>
    <col min="14085" max="14085" width="14" style="58" customWidth="1"/>
    <col min="14086" max="14086" width="15.42578125" style="58" bestFit="1" customWidth="1"/>
    <col min="14087" max="14087" width="10.140625" style="58" customWidth="1"/>
    <col min="14088" max="14336" width="11.42578125" style="58"/>
    <col min="14337" max="14337" width="11.42578125" style="58" customWidth="1"/>
    <col min="14338" max="14338" width="6.42578125" style="58" customWidth="1"/>
    <col min="14339" max="14339" width="15.42578125" style="58" customWidth="1"/>
    <col min="14340" max="14340" width="20.140625" style="58" customWidth="1"/>
    <col min="14341" max="14341" width="14" style="58" customWidth="1"/>
    <col min="14342" max="14342" width="15.42578125" style="58" bestFit="1" customWidth="1"/>
    <col min="14343" max="14343" width="10.140625" style="58" customWidth="1"/>
    <col min="14344" max="14592" width="11.42578125" style="58"/>
    <col min="14593" max="14593" width="11.42578125" style="58" customWidth="1"/>
    <col min="14594" max="14594" width="6.42578125" style="58" customWidth="1"/>
    <col min="14595" max="14595" width="15.42578125" style="58" customWidth="1"/>
    <col min="14596" max="14596" width="20.140625" style="58" customWidth="1"/>
    <col min="14597" max="14597" width="14" style="58" customWidth="1"/>
    <col min="14598" max="14598" width="15.42578125" style="58" bestFit="1" customWidth="1"/>
    <col min="14599" max="14599" width="10.140625" style="58" customWidth="1"/>
    <col min="14600" max="14848" width="11.42578125" style="58"/>
    <col min="14849" max="14849" width="11.42578125" style="58" customWidth="1"/>
    <col min="14850" max="14850" width="6.42578125" style="58" customWidth="1"/>
    <col min="14851" max="14851" width="15.42578125" style="58" customWidth="1"/>
    <col min="14852" max="14852" width="20.140625" style="58" customWidth="1"/>
    <col min="14853" max="14853" width="14" style="58" customWidth="1"/>
    <col min="14854" max="14854" width="15.42578125" style="58" bestFit="1" customWidth="1"/>
    <col min="14855" max="14855" width="10.140625" style="58" customWidth="1"/>
    <col min="14856" max="15104" width="11.42578125" style="58"/>
    <col min="15105" max="15105" width="11.42578125" style="58" customWidth="1"/>
    <col min="15106" max="15106" width="6.42578125" style="58" customWidth="1"/>
    <col min="15107" max="15107" width="15.42578125" style="58" customWidth="1"/>
    <col min="15108" max="15108" width="20.140625" style="58" customWidth="1"/>
    <col min="15109" max="15109" width="14" style="58" customWidth="1"/>
    <col min="15110" max="15110" width="15.42578125" style="58" bestFit="1" customWidth="1"/>
    <col min="15111" max="15111" width="10.140625" style="58" customWidth="1"/>
    <col min="15112" max="15360" width="11.42578125" style="58"/>
    <col min="15361" max="15361" width="11.42578125" style="58" customWidth="1"/>
    <col min="15362" max="15362" width="6.42578125" style="58" customWidth="1"/>
    <col min="15363" max="15363" width="15.42578125" style="58" customWidth="1"/>
    <col min="15364" max="15364" width="20.140625" style="58" customWidth="1"/>
    <col min="15365" max="15365" width="14" style="58" customWidth="1"/>
    <col min="15366" max="15366" width="15.42578125" style="58" bestFit="1" customWidth="1"/>
    <col min="15367" max="15367" width="10.140625" style="58" customWidth="1"/>
    <col min="15368" max="15616" width="11.42578125" style="58"/>
    <col min="15617" max="15617" width="11.42578125" style="58" customWidth="1"/>
    <col min="15618" max="15618" width="6.42578125" style="58" customWidth="1"/>
    <col min="15619" max="15619" width="15.42578125" style="58" customWidth="1"/>
    <col min="15620" max="15620" width="20.140625" style="58" customWidth="1"/>
    <col min="15621" max="15621" width="14" style="58" customWidth="1"/>
    <col min="15622" max="15622" width="15.42578125" style="58" bestFit="1" customWidth="1"/>
    <col min="15623" max="15623" width="10.140625" style="58" customWidth="1"/>
    <col min="15624" max="15872" width="11.42578125" style="58"/>
    <col min="15873" max="15873" width="11.42578125" style="58" customWidth="1"/>
    <col min="15874" max="15874" width="6.42578125" style="58" customWidth="1"/>
    <col min="15875" max="15875" width="15.42578125" style="58" customWidth="1"/>
    <col min="15876" max="15876" width="20.140625" style="58" customWidth="1"/>
    <col min="15877" max="15877" width="14" style="58" customWidth="1"/>
    <col min="15878" max="15878" width="15.42578125" style="58" bestFit="1" customWidth="1"/>
    <col min="15879" max="15879" width="10.140625" style="58" customWidth="1"/>
    <col min="15880" max="16128" width="11.42578125" style="58"/>
    <col min="16129" max="16129" width="11.42578125" style="58" customWidth="1"/>
    <col min="16130" max="16130" width="6.42578125" style="58" customWidth="1"/>
    <col min="16131" max="16131" width="15.42578125" style="58" customWidth="1"/>
    <col min="16132" max="16132" width="20.140625" style="58" customWidth="1"/>
    <col min="16133" max="16133" width="14" style="58" customWidth="1"/>
    <col min="16134" max="16134" width="15.42578125" style="58" bestFit="1" customWidth="1"/>
    <col min="16135" max="16135" width="10.140625" style="58" customWidth="1"/>
    <col min="16136" max="16384" width="11.42578125" style="58"/>
  </cols>
  <sheetData>
    <row r="1" spans="2:7" ht="38.25" customHeight="1" x14ac:dyDescent="0.25">
      <c r="B1" s="81" t="s">
        <v>50</v>
      </c>
      <c r="C1" s="81"/>
      <c r="D1" s="81"/>
      <c r="E1" s="81"/>
      <c r="F1" s="81"/>
    </row>
    <row r="2" spans="2:7" ht="20.100000000000001" customHeight="1" x14ac:dyDescent="0.25">
      <c r="B2" s="59"/>
      <c r="C2" s="59"/>
      <c r="D2" s="59"/>
      <c r="E2" s="59"/>
      <c r="F2" s="59"/>
    </row>
    <row r="3" spans="2:7" ht="20.100000000000001" customHeight="1" x14ac:dyDescent="0.25">
      <c r="B3" s="82" t="s">
        <v>51</v>
      </c>
      <c r="C3" s="83"/>
      <c r="D3" s="83"/>
      <c r="E3" s="83"/>
      <c r="F3" s="84"/>
    </row>
    <row r="4" spans="2:7" s="48" customFormat="1" ht="20.100000000000001" customHeight="1" x14ac:dyDescent="0.25">
      <c r="B4" s="78" t="s">
        <v>52</v>
      </c>
      <c r="C4" s="79"/>
      <c r="D4" s="79"/>
      <c r="E4" s="80"/>
      <c r="F4" s="60">
        <f>ROUND(Corpus_Building!$D$36,0)</f>
        <v>11518713</v>
      </c>
      <c r="G4" s="61"/>
    </row>
    <row r="5" spans="2:7" s="48" customFormat="1" ht="20.100000000000001" customHeight="1" x14ac:dyDescent="0.25">
      <c r="B5" s="78" t="s">
        <v>53</v>
      </c>
      <c r="C5" s="79"/>
      <c r="D5" s="79"/>
      <c r="E5" s="80"/>
      <c r="F5" s="60">
        <f>-ROUND(Corpus_Building!$D$26,0)</f>
        <v>-902178</v>
      </c>
      <c r="G5" s="61"/>
    </row>
    <row r="6" spans="2:7" s="48" customFormat="1" ht="20.100000000000001" customHeight="1" x14ac:dyDescent="0.25">
      <c r="B6" s="78" t="s">
        <v>54</v>
      </c>
      <c r="C6" s="79"/>
      <c r="D6" s="79"/>
      <c r="E6" s="80"/>
      <c r="F6" s="62">
        <f>Corpus_Building!$D$34</f>
        <v>8.5500000000000007E-2</v>
      </c>
      <c r="G6" s="61"/>
    </row>
    <row r="7" spans="2:7" s="48" customFormat="1" ht="20.100000000000001" customHeight="1" x14ac:dyDescent="0.25">
      <c r="B7" s="78" t="s">
        <v>55</v>
      </c>
      <c r="C7" s="79"/>
      <c r="D7" s="79"/>
      <c r="E7" s="80"/>
      <c r="F7" s="62">
        <f>Corpus_Building!$D$31</f>
        <v>0.06</v>
      </c>
      <c r="G7" s="61"/>
    </row>
    <row r="8" spans="2:7" s="48" customFormat="1" ht="20.100000000000001" customHeight="1" x14ac:dyDescent="0.25">
      <c r="B8" s="78" t="s">
        <v>56</v>
      </c>
      <c r="C8" s="79"/>
      <c r="D8" s="79"/>
      <c r="E8" s="80"/>
      <c r="F8" s="60">
        <f>Corpus_Building!$D$22+1</f>
        <v>71</v>
      </c>
      <c r="G8" s="61"/>
    </row>
    <row r="9" spans="2:7" s="48" customFormat="1" ht="20.100000000000001" customHeight="1" x14ac:dyDescent="0.25">
      <c r="B9" s="63"/>
      <c r="C9" s="64"/>
      <c r="D9" s="64"/>
      <c r="E9" s="64"/>
      <c r="F9" s="64"/>
      <c r="G9" s="61"/>
    </row>
    <row r="10" spans="2:7" s="51" customFormat="1" ht="20.100000000000001" customHeight="1" x14ac:dyDescent="0.25">
      <c r="B10" s="65" t="s">
        <v>57</v>
      </c>
      <c r="C10" s="66" t="s">
        <v>58</v>
      </c>
      <c r="D10" s="66" t="s">
        <v>59</v>
      </c>
      <c r="E10" s="65" t="s">
        <v>60</v>
      </c>
      <c r="F10" s="67" t="s">
        <v>61</v>
      </c>
      <c r="G10" s="68"/>
    </row>
    <row r="11" spans="2:7" ht="20.100000000000001" customHeight="1" x14ac:dyDescent="0.25">
      <c r="B11" s="69">
        <f>F8</f>
        <v>71</v>
      </c>
      <c r="C11" s="69">
        <f>F4</f>
        <v>11518713</v>
      </c>
      <c r="D11" s="69">
        <f>F5</f>
        <v>-902178</v>
      </c>
      <c r="E11" s="69">
        <f>C11+D11</f>
        <v>10616535</v>
      </c>
      <c r="F11" s="69">
        <f>ROUND(E11+E11*$F$6,0)</f>
        <v>11524249</v>
      </c>
    </row>
    <row r="12" spans="2:7" ht="20.100000000000001" customHeight="1" x14ac:dyDescent="0.25">
      <c r="B12" s="69">
        <f>B11+1</f>
        <v>72</v>
      </c>
      <c r="C12" s="69">
        <f>IF(F11&lt;=0,0,F11)</f>
        <v>11524249</v>
      </c>
      <c r="D12" s="69">
        <f t="shared" ref="D12:D30" si="0">IF(C12&lt;=0,0,ROUND(D11+D11*$F$7,0))</f>
        <v>-956309</v>
      </c>
      <c r="E12" s="69">
        <f t="shared" ref="E12:E40" si="1">C12+D12</f>
        <v>10567940</v>
      </c>
      <c r="F12" s="69">
        <f t="shared" ref="F12:F40" si="2">ROUND(E12+E12*$F$6,0)</f>
        <v>11471499</v>
      </c>
    </row>
    <row r="13" spans="2:7" ht="20.100000000000001" customHeight="1" x14ac:dyDescent="0.25">
      <c r="B13" s="69">
        <f t="shared" ref="B13:B40" si="3">B12+1</f>
        <v>73</v>
      </c>
      <c r="C13" s="69">
        <f t="shared" ref="C13:C40" si="4">IF(F12&lt;=0,0,F12)</f>
        <v>11471499</v>
      </c>
      <c r="D13" s="69">
        <f t="shared" si="0"/>
        <v>-1013688</v>
      </c>
      <c r="E13" s="69">
        <f t="shared" si="1"/>
        <v>10457811</v>
      </c>
      <c r="F13" s="69">
        <f t="shared" si="2"/>
        <v>11351954</v>
      </c>
    </row>
    <row r="14" spans="2:7" ht="20.100000000000001" customHeight="1" x14ac:dyDescent="0.25">
      <c r="B14" s="69">
        <f t="shared" si="3"/>
        <v>74</v>
      </c>
      <c r="C14" s="69">
        <f t="shared" si="4"/>
        <v>11351954</v>
      </c>
      <c r="D14" s="69">
        <f t="shared" si="0"/>
        <v>-1074509</v>
      </c>
      <c r="E14" s="69">
        <f t="shared" si="1"/>
        <v>10277445</v>
      </c>
      <c r="F14" s="69">
        <f t="shared" si="2"/>
        <v>11156167</v>
      </c>
    </row>
    <row r="15" spans="2:7" ht="20.100000000000001" customHeight="1" x14ac:dyDescent="0.25">
      <c r="B15" s="69">
        <f t="shared" si="3"/>
        <v>75</v>
      </c>
      <c r="C15" s="69">
        <f t="shared" si="4"/>
        <v>11156167</v>
      </c>
      <c r="D15" s="69">
        <f t="shared" si="0"/>
        <v>-1138980</v>
      </c>
      <c r="E15" s="69">
        <f t="shared" si="1"/>
        <v>10017187</v>
      </c>
      <c r="F15" s="69">
        <f t="shared" si="2"/>
        <v>10873656</v>
      </c>
    </row>
    <row r="16" spans="2:7" ht="20.100000000000001" customHeight="1" x14ac:dyDescent="0.25">
      <c r="B16" s="69">
        <f t="shared" si="3"/>
        <v>76</v>
      </c>
      <c r="C16" s="69">
        <f t="shared" si="4"/>
        <v>10873656</v>
      </c>
      <c r="D16" s="69">
        <f t="shared" si="0"/>
        <v>-1207319</v>
      </c>
      <c r="E16" s="69">
        <f t="shared" si="1"/>
        <v>9666337</v>
      </c>
      <c r="F16" s="69">
        <f t="shared" si="2"/>
        <v>10492809</v>
      </c>
    </row>
    <row r="17" spans="1:6" ht="20.100000000000001" customHeight="1" x14ac:dyDescent="0.25">
      <c r="B17" s="69">
        <f t="shared" si="3"/>
        <v>77</v>
      </c>
      <c r="C17" s="69">
        <f t="shared" si="4"/>
        <v>10492809</v>
      </c>
      <c r="D17" s="69">
        <f t="shared" si="0"/>
        <v>-1279758</v>
      </c>
      <c r="E17" s="69">
        <f t="shared" si="1"/>
        <v>9213051</v>
      </c>
      <c r="F17" s="69">
        <f t="shared" si="2"/>
        <v>10000767</v>
      </c>
    </row>
    <row r="18" spans="1:6" ht="20.100000000000001" customHeight="1" x14ac:dyDescent="0.25">
      <c r="B18" s="69">
        <f t="shared" si="3"/>
        <v>78</v>
      </c>
      <c r="C18" s="69">
        <f t="shared" si="4"/>
        <v>10000767</v>
      </c>
      <c r="D18" s="69">
        <f t="shared" si="0"/>
        <v>-1356543</v>
      </c>
      <c r="E18" s="69">
        <f t="shared" si="1"/>
        <v>8644224</v>
      </c>
      <c r="F18" s="69">
        <f t="shared" si="2"/>
        <v>9383305</v>
      </c>
    </row>
    <row r="19" spans="1:6" ht="20.100000000000001" customHeight="1" x14ac:dyDescent="0.25">
      <c r="B19" s="69">
        <f t="shared" si="3"/>
        <v>79</v>
      </c>
      <c r="C19" s="69">
        <f t="shared" si="4"/>
        <v>9383305</v>
      </c>
      <c r="D19" s="69">
        <f t="shared" si="0"/>
        <v>-1437936</v>
      </c>
      <c r="E19" s="69">
        <f t="shared" si="1"/>
        <v>7945369</v>
      </c>
      <c r="F19" s="69">
        <f t="shared" si="2"/>
        <v>8624698</v>
      </c>
    </row>
    <row r="20" spans="1:6" ht="20.100000000000001" customHeight="1" x14ac:dyDescent="0.25">
      <c r="B20" s="69">
        <f t="shared" si="3"/>
        <v>80</v>
      </c>
      <c r="C20" s="69">
        <f t="shared" si="4"/>
        <v>8624698</v>
      </c>
      <c r="D20" s="69">
        <f t="shared" si="0"/>
        <v>-1524212</v>
      </c>
      <c r="E20" s="69">
        <f t="shared" si="1"/>
        <v>7100486</v>
      </c>
      <c r="F20" s="69">
        <f t="shared" si="2"/>
        <v>7707578</v>
      </c>
    </row>
    <row r="21" spans="1:6" ht="20.100000000000001" customHeight="1" x14ac:dyDescent="0.25">
      <c r="B21" s="69">
        <f t="shared" si="3"/>
        <v>81</v>
      </c>
      <c r="C21" s="69">
        <f t="shared" si="4"/>
        <v>7707578</v>
      </c>
      <c r="D21" s="69">
        <f t="shared" si="0"/>
        <v>-1615665</v>
      </c>
      <c r="E21" s="69">
        <f t="shared" si="1"/>
        <v>6091913</v>
      </c>
      <c r="F21" s="69">
        <f t="shared" si="2"/>
        <v>6612772</v>
      </c>
    </row>
    <row r="22" spans="1:6" ht="20.100000000000001" customHeight="1" x14ac:dyDescent="0.25">
      <c r="B22" s="69">
        <f t="shared" si="3"/>
        <v>82</v>
      </c>
      <c r="C22" s="69">
        <f t="shared" si="4"/>
        <v>6612772</v>
      </c>
      <c r="D22" s="69">
        <f t="shared" si="0"/>
        <v>-1712605</v>
      </c>
      <c r="E22" s="69">
        <f t="shared" si="1"/>
        <v>4900167</v>
      </c>
      <c r="F22" s="69">
        <f t="shared" si="2"/>
        <v>5319131</v>
      </c>
    </row>
    <row r="23" spans="1:6" ht="20.100000000000001" customHeight="1" x14ac:dyDescent="0.25">
      <c r="B23" s="69">
        <f t="shared" si="3"/>
        <v>83</v>
      </c>
      <c r="C23" s="69">
        <f t="shared" si="4"/>
        <v>5319131</v>
      </c>
      <c r="D23" s="69">
        <f t="shared" si="0"/>
        <v>-1815361</v>
      </c>
      <c r="E23" s="69">
        <f t="shared" si="1"/>
        <v>3503770</v>
      </c>
      <c r="F23" s="69">
        <f t="shared" si="2"/>
        <v>3803342</v>
      </c>
    </row>
    <row r="24" spans="1:6" ht="20.100000000000001" customHeight="1" x14ac:dyDescent="0.25">
      <c r="B24" s="69">
        <f t="shared" si="3"/>
        <v>84</v>
      </c>
      <c r="C24" s="69">
        <f t="shared" si="4"/>
        <v>3803342</v>
      </c>
      <c r="D24" s="69">
        <f t="shared" si="0"/>
        <v>-1924283</v>
      </c>
      <c r="E24" s="69">
        <f t="shared" si="1"/>
        <v>1879059</v>
      </c>
      <c r="F24" s="69">
        <f t="shared" si="2"/>
        <v>2039719</v>
      </c>
    </row>
    <row r="25" spans="1:6" s="56" customFormat="1" ht="20.100000000000001" customHeight="1" x14ac:dyDescent="0.25">
      <c r="A25" s="58"/>
      <c r="B25" s="69">
        <f t="shared" si="3"/>
        <v>85</v>
      </c>
      <c r="C25" s="69">
        <f t="shared" si="4"/>
        <v>2039719</v>
      </c>
      <c r="D25" s="69">
        <f t="shared" si="0"/>
        <v>-2039740</v>
      </c>
      <c r="E25" s="69">
        <f t="shared" si="1"/>
        <v>-21</v>
      </c>
      <c r="F25" s="69">
        <f t="shared" si="2"/>
        <v>-23</v>
      </c>
    </row>
    <row r="26" spans="1:6" s="56" customFormat="1" ht="20.100000000000001" customHeight="1" x14ac:dyDescent="0.25">
      <c r="A26" s="58"/>
      <c r="B26" s="69">
        <f t="shared" si="3"/>
        <v>86</v>
      </c>
      <c r="C26" s="69">
        <f t="shared" si="4"/>
        <v>0</v>
      </c>
      <c r="D26" s="69">
        <f t="shared" si="0"/>
        <v>0</v>
      </c>
      <c r="E26" s="69">
        <f t="shared" si="1"/>
        <v>0</v>
      </c>
      <c r="F26" s="69">
        <f t="shared" si="2"/>
        <v>0</v>
      </c>
    </row>
    <row r="27" spans="1:6" s="56" customFormat="1" ht="20.100000000000001" customHeight="1" x14ac:dyDescent="0.25">
      <c r="A27" s="58"/>
      <c r="B27" s="69">
        <f t="shared" si="3"/>
        <v>87</v>
      </c>
      <c r="C27" s="69">
        <f t="shared" si="4"/>
        <v>0</v>
      </c>
      <c r="D27" s="69">
        <f t="shared" si="0"/>
        <v>0</v>
      </c>
      <c r="E27" s="69">
        <f t="shared" si="1"/>
        <v>0</v>
      </c>
      <c r="F27" s="69">
        <f t="shared" si="2"/>
        <v>0</v>
      </c>
    </row>
    <row r="28" spans="1:6" s="56" customFormat="1" ht="20.100000000000001" customHeight="1" x14ac:dyDescent="0.25">
      <c r="A28" s="58"/>
      <c r="B28" s="69">
        <f t="shared" si="3"/>
        <v>88</v>
      </c>
      <c r="C28" s="69">
        <f t="shared" si="4"/>
        <v>0</v>
      </c>
      <c r="D28" s="69">
        <f t="shared" si="0"/>
        <v>0</v>
      </c>
      <c r="E28" s="69">
        <f t="shared" si="1"/>
        <v>0</v>
      </c>
      <c r="F28" s="69">
        <f t="shared" si="2"/>
        <v>0</v>
      </c>
    </row>
    <row r="29" spans="1:6" s="56" customFormat="1" ht="20.100000000000001" customHeight="1" x14ac:dyDescent="0.25">
      <c r="A29" s="58"/>
      <c r="B29" s="69">
        <f t="shared" si="3"/>
        <v>89</v>
      </c>
      <c r="C29" s="69">
        <f t="shared" si="4"/>
        <v>0</v>
      </c>
      <c r="D29" s="69">
        <f t="shared" si="0"/>
        <v>0</v>
      </c>
      <c r="E29" s="69">
        <f t="shared" si="1"/>
        <v>0</v>
      </c>
      <c r="F29" s="69">
        <f t="shared" si="2"/>
        <v>0</v>
      </c>
    </row>
    <row r="30" spans="1:6" s="56" customFormat="1" ht="20.100000000000001" customHeight="1" x14ac:dyDescent="0.25">
      <c r="A30" s="58"/>
      <c r="B30" s="69">
        <f t="shared" si="3"/>
        <v>90</v>
      </c>
      <c r="C30" s="69">
        <f t="shared" si="4"/>
        <v>0</v>
      </c>
      <c r="D30" s="69">
        <f t="shared" si="0"/>
        <v>0</v>
      </c>
      <c r="E30" s="69">
        <f t="shared" si="1"/>
        <v>0</v>
      </c>
      <c r="F30" s="69">
        <f t="shared" si="2"/>
        <v>0</v>
      </c>
    </row>
    <row r="31" spans="1:6" s="56" customFormat="1" ht="20.100000000000001" customHeight="1" x14ac:dyDescent="0.25">
      <c r="A31" s="58"/>
      <c r="B31" s="69">
        <f t="shared" si="3"/>
        <v>91</v>
      </c>
      <c r="C31" s="69">
        <f t="shared" si="4"/>
        <v>0</v>
      </c>
      <c r="D31" s="69">
        <f>IF(C31&lt;=0,0,ROUND(D30+D30*$F$7,0))</f>
        <v>0</v>
      </c>
      <c r="E31" s="69">
        <f t="shared" si="1"/>
        <v>0</v>
      </c>
      <c r="F31" s="69">
        <f t="shared" si="2"/>
        <v>0</v>
      </c>
    </row>
    <row r="32" spans="1:6" s="56" customFormat="1" ht="20.100000000000001" customHeight="1" x14ac:dyDescent="0.25">
      <c r="A32" s="58"/>
      <c r="B32" s="69">
        <f t="shared" si="3"/>
        <v>92</v>
      </c>
      <c r="C32" s="69">
        <f t="shared" si="4"/>
        <v>0</v>
      </c>
      <c r="D32" s="69">
        <f t="shared" ref="D32:D40" si="5">IF(C32&lt;=0,0,ROUND(D31+D31*$F$7,0))</f>
        <v>0</v>
      </c>
      <c r="E32" s="69">
        <f t="shared" si="1"/>
        <v>0</v>
      </c>
      <c r="F32" s="69">
        <f t="shared" si="2"/>
        <v>0</v>
      </c>
    </row>
    <row r="33" spans="1:8" s="56" customFormat="1" ht="20.100000000000001" customHeight="1" x14ac:dyDescent="0.25">
      <c r="A33" s="58"/>
      <c r="B33" s="69">
        <f t="shared" si="3"/>
        <v>93</v>
      </c>
      <c r="C33" s="69">
        <f t="shared" si="4"/>
        <v>0</v>
      </c>
      <c r="D33" s="69">
        <f t="shared" si="5"/>
        <v>0</v>
      </c>
      <c r="E33" s="69">
        <f t="shared" si="1"/>
        <v>0</v>
      </c>
      <c r="F33" s="69">
        <f t="shared" si="2"/>
        <v>0</v>
      </c>
    </row>
    <row r="34" spans="1:8" s="56" customFormat="1" ht="20.100000000000001" customHeight="1" x14ac:dyDescent="0.25">
      <c r="A34" s="58"/>
      <c r="B34" s="69">
        <f t="shared" si="3"/>
        <v>94</v>
      </c>
      <c r="C34" s="69">
        <f t="shared" si="4"/>
        <v>0</v>
      </c>
      <c r="D34" s="69">
        <f t="shared" si="5"/>
        <v>0</v>
      </c>
      <c r="E34" s="69">
        <f t="shared" si="1"/>
        <v>0</v>
      </c>
      <c r="F34" s="69">
        <f t="shared" si="2"/>
        <v>0</v>
      </c>
    </row>
    <row r="35" spans="1:8" s="56" customFormat="1" ht="20.100000000000001" customHeight="1" x14ac:dyDescent="0.25">
      <c r="A35" s="58"/>
      <c r="B35" s="69">
        <f t="shared" si="3"/>
        <v>95</v>
      </c>
      <c r="C35" s="69">
        <f t="shared" si="4"/>
        <v>0</v>
      </c>
      <c r="D35" s="69">
        <f t="shared" si="5"/>
        <v>0</v>
      </c>
      <c r="E35" s="69">
        <f t="shared" si="1"/>
        <v>0</v>
      </c>
      <c r="F35" s="69">
        <f t="shared" si="2"/>
        <v>0</v>
      </c>
    </row>
    <row r="36" spans="1:8" s="56" customFormat="1" ht="20.100000000000001" customHeight="1" x14ac:dyDescent="0.25">
      <c r="A36" s="58"/>
      <c r="B36" s="69">
        <f>B35+1</f>
        <v>96</v>
      </c>
      <c r="C36" s="69">
        <f t="shared" si="4"/>
        <v>0</v>
      </c>
      <c r="D36" s="69">
        <f t="shared" si="5"/>
        <v>0</v>
      </c>
      <c r="E36" s="69">
        <f t="shared" si="1"/>
        <v>0</v>
      </c>
      <c r="F36" s="69">
        <f t="shared" si="2"/>
        <v>0</v>
      </c>
    </row>
    <row r="37" spans="1:8" s="56" customFormat="1" ht="20.100000000000001" customHeight="1" x14ac:dyDescent="0.25">
      <c r="A37" s="58"/>
      <c r="B37" s="69">
        <f t="shared" si="3"/>
        <v>97</v>
      </c>
      <c r="C37" s="69">
        <f t="shared" si="4"/>
        <v>0</v>
      </c>
      <c r="D37" s="69">
        <f t="shared" si="5"/>
        <v>0</v>
      </c>
      <c r="E37" s="69">
        <f t="shared" si="1"/>
        <v>0</v>
      </c>
      <c r="F37" s="69">
        <f t="shared" si="2"/>
        <v>0</v>
      </c>
    </row>
    <row r="38" spans="1:8" s="56" customFormat="1" ht="20.100000000000001" customHeight="1" x14ac:dyDescent="0.25">
      <c r="A38" s="58"/>
      <c r="B38" s="69">
        <f t="shared" si="3"/>
        <v>98</v>
      </c>
      <c r="C38" s="69">
        <f t="shared" si="4"/>
        <v>0</v>
      </c>
      <c r="D38" s="69">
        <f t="shared" si="5"/>
        <v>0</v>
      </c>
      <c r="E38" s="69">
        <f t="shared" si="1"/>
        <v>0</v>
      </c>
      <c r="F38" s="69">
        <f t="shared" si="2"/>
        <v>0</v>
      </c>
    </row>
    <row r="39" spans="1:8" s="56" customFormat="1" ht="20.100000000000001" customHeight="1" x14ac:dyDescent="0.25">
      <c r="A39" s="58"/>
      <c r="B39" s="69">
        <f t="shared" si="3"/>
        <v>99</v>
      </c>
      <c r="C39" s="69">
        <f t="shared" si="4"/>
        <v>0</v>
      </c>
      <c r="D39" s="69">
        <f t="shared" si="5"/>
        <v>0</v>
      </c>
      <c r="E39" s="69">
        <f t="shared" si="1"/>
        <v>0</v>
      </c>
      <c r="F39" s="69">
        <f t="shared" si="2"/>
        <v>0</v>
      </c>
    </row>
    <row r="40" spans="1:8" s="56" customFormat="1" ht="20.100000000000001" customHeight="1" x14ac:dyDescent="0.25">
      <c r="A40" s="58"/>
      <c r="B40" s="69">
        <f t="shared" si="3"/>
        <v>100</v>
      </c>
      <c r="C40" s="69">
        <f t="shared" si="4"/>
        <v>0</v>
      </c>
      <c r="D40" s="69">
        <f t="shared" si="5"/>
        <v>0</v>
      </c>
      <c r="E40" s="69">
        <f t="shared" si="1"/>
        <v>0</v>
      </c>
      <c r="F40" s="69">
        <f t="shared" si="2"/>
        <v>0</v>
      </c>
    </row>
    <row r="41" spans="1:8" ht="20.100000000000001" customHeight="1" x14ac:dyDescent="0.25"/>
    <row r="42" spans="1:8" ht="20.100000000000001" customHeight="1" x14ac:dyDescent="0.25">
      <c r="C42" s="70" t="s">
        <v>70</v>
      </c>
      <c r="D42" s="70"/>
      <c r="E42" s="70"/>
      <c r="F42" s="70"/>
      <c r="G42" s="70"/>
      <c r="H42" s="70"/>
    </row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20.100000000000001" customHeight="1" x14ac:dyDescent="0.25"/>
    <row r="47" spans="1:8" ht="20.100000000000001" customHeight="1" x14ac:dyDescent="0.25"/>
    <row r="48" spans="1: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</sheetData>
  <sheetProtection algorithmName="SHA-512" hashValue="QACQgEqZIZ2Om4bhMlso693eSEmRNJWIFUZRLyri0blEQatYm9M+UXmGtzKmB+gTMpG+XPSr/RB0LMsKeVKLPg==" saltValue="ekq251O10nGepjuB2Pi+XA==" spinCount="100000" sheet="1" formatCells="0" formatColumns="0" formatRows="0" insertColumns="0" insertRows="0" insertHyperlinks="0" deleteColumns="0" deleteRows="0" selectLockedCells="1" sort="0" autoFilter="0" pivotTables="0"/>
  <mergeCells count="8">
    <mergeCell ref="C42:H42"/>
    <mergeCell ref="B8:E8"/>
    <mergeCell ref="B1:F1"/>
    <mergeCell ref="B3:F3"/>
    <mergeCell ref="B4:E4"/>
    <mergeCell ref="B5:E5"/>
    <mergeCell ref="B6:E6"/>
    <mergeCell ref="B7:E7"/>
  </mergeCells>
  <pageMargins left="0.75" right="0.75" top="1" bottom="1" header="0.3" footer="0.3"/>
  <pageSetup paperSize="9" orientation="portrait"/>
  <headerFooter>
    <oddHeader>&amp;L&amp;"-,Bold"&amp;10Financial Plan of &amp;F and Family&amp;R&amp;G</oddHeader>
    <oddFooter>&amp;L&amp;"Verdana,Bold"&amp;8Prepared by Sadique Neelgund, CFP&amp;XCM&amp;R&amp;"-,Bold"&amp;10Page &amp;P of &amp;N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Corpus_Building</vt:lpstr>
      <vt:lpstr>Corpus_Utlization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Sadique</dc:creator>
  <cp:lastModifiedBy>admin</cp:lastModifiedBy>
  <dcterms:created xsi:type="dcterms:W3CDTF">2014-01-15T13:13:44Z</dcterms:created>
  <dcterms:modified xsi:type="dcterms:W3CDTF">2020-12-16T10:03:00Z</dcterms:modified>
</cp:coreProperties>
</file>